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suario\Documents\UAPA\8.AGOSTO\PAI\"/>
    </mc:Choice>
  </mc:AlternateContent>
  <xr:revisionPtr revIDLastSave="0" documentId="13_ncr:1_{DBB9CB43-EE33-4541-B8D0-2BD6B174313E}" xr6:coauthVersionLast="47" xr6:coauthVersionMax="47" xr10:uidLastSave="{00000000-0000-0000-0000-000000000000}"/>
  <bookViews>
    <workbookView xWindow="-120" yWindow="-120" windowWidth="20730" windowHeight="11160" firstSheet="5" activeTab="5" xr2:uid="{42A2878C-6B2A-46DF-B3B2-3D8E974775CB}"/>
  </bookViews>
  <sheets>
    <sheet name="FORMUL. PLAN DE ACCIÓN (FPA (2)" sheetId="9" state="hidden" r:id="rId1"/>
    <sheet name="PLANES" sheetId="2" state="hidden" r:id="rId2"/>
    <sheet name="PROYECTOS DE INVERSIÓN" sheetId="3" state="hidden" r:id="rId3"/>
    <sheet name="." sheetId="8" state="hidden" r:id="rId4"/>
    <sheet name="Hoja1" sheetId="10" state="hidden" r:id="rId5"/>
    <sheet name="PAI 2025_TR2" sheetId="1" r:id="rId6"/>
    <sheet name="Resumen Físico" sheetId="11" r:id="rId7"/>
    <sheet name="Resumen Financiero" sheetId="12" r:id="rId8"/>
  </sheets>
  <definedNames>
    <definedName name="_xlnm._FilterDatabase" localSheetId="0" hidden="1">'FORMUL. PLAN DE ACCIÓN (FPA (2)'!$A$3:$AJ$43</definedName>
    <definedName name="_xlnm._FilterDatabase" localSheetId="5" hidden="1">'PAI 2025_TR2'!$A$7:$AS$7</definedName>
    <definedName name="A_Fortalecimiento_del_Programa_de_Alimentación_Escolar_que_contribuya_a_la_equidad_el_bienestar_y_la_seguridad_alimentaria_nacional">'PROYECTOS DE INVERSIÓN'!#REF!</definedName>
    <definedName name="B_Fortalecimiento_de_los_sitemas_de_información_para_la_gestión_de_la_Alimentación_Escolar_Nacional" localSheetId="2">'PROYECTOS DE INVERSIÓN'!#REF!</definedName>
    <definedName name="CI">PLANES!$G$42</definedName>
    <definedName name="DE">PLANES!$B$42:$B$44</definedName>
    <definedName name="ER">PLANES!$D$42</definedName>
    <definedName name="GC">PLANES!$F$42</definedName>
    <definedName name="GV">PLANES!$C$42:$C$50</definedName>
    <definedName name="IC">PLANES!$E$42:$E$44</definedName>
    <definedName name="PAE">PLANES!$C$55</definedName>
    <definedName name="PAE_1">PLANES!$E$55:$E$56</definedName>
    <definedName name="PAE_11">PLANES!$G$55:$G$57</definedName>
    <definedName name="PAE_12">PLANES!$G$58:$G$59</definedName>
    <definedName name="PROYECTOS">'PROYECTOS DE INVERSIÓN'!#REF!</definedName>
    <definedName name="SAF">PLANES!$I$58:$I$59</definedName>
    <definedName name="SAT">PLANES!$I$60</definedName>
    <definedName name="SII">PLANES!$J$58</definedName>
    <definedName name="SIM">PLANES!$J$57</definedName>
    <definedName name="SIP">PLANES!$C$56:$C$58</definedName>
    <definedName name="SIP_1">PLANES!$E$57</definedName>
    <definedName name="SIP_11">PLANES!$G$60:$G$61</definedName>
    <definedName name="SIP_2">PLANES!$E$58</definedName>
    <definedName name="SIP_21">PLANES!$G$62:$G$63</definedName>
    <definedName name="SIP_3">PLANES!$E$59</definedName>
    <definedName name="SIP_31">PLANES!$G$64:$G$65</definedName>
    <definedName name="SMS">PLANES!$J$59</definedName>
    <definedName name="TH">PLANES!$A$42:$A$43</definedName>
  </definedNames>
  <calcPr calcId="191028"/>
  <pivotCaches>
    <pivotCache cacheId="3"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2" l="1"/>
  <c r="D14" i="12"/>
  <c r="C14" i="12"/>
  <c r="B14" i="12"/>
  <c r="F13" i="12"/>
  <c r="F12" i="12"/>
  <c r="F11" i="12"/>
  <c r="F10" i="12"/>
  <c r="F9" i="12"/>
  <c r="F8" i="12"/>
  <c r="F7" i="12"/>
  <c r="F6" i="12"/>
  <c r="F5" i="12"/>
  <c r="F4" i="12"/>
  <c r="D14" i="11"/>
  <c r="C14" i="11"/>
  <c r="AH17" i="1"/>
  <c r="AI17" i="1" s="1"/>
  <c r="AI8" i="1"/>
  <c r="AI9" i="1"/>
  <c r="AI10" i="1"/>
  <c r="AI11" i="1"/>
  <c r="AI12" i="1"/>
  <c r="AI13" i="1"/>
  <c r="AI14" i="1"/>
  <c r="AI15" i="1"/>
  <c r="AI19" i="1"/>
  <c r="AI20" i="1"/>
  <c r="AI21" i="1"/>
  <c r="AI22" i="1"/>
  <c r="AI23" i="1"/>
  <c r="AI24" i="1"/>
  <c r="AI26" i="1"/>
  <c r="AI28" i="1"/>
  <c r="AI29" i="1"/>
  <c r="AI31" i="1"/>
  <c r="AI33" i="1"/>
  <c r="AI40" i="1"/>
  <c r="AI41" i="1"/>
  <c r="AI42" i="1"/>
  <c r="AI43" i="1"/>
  <c r="AI44" i="1"/>
  <c r="AI46" i="1"/>
  <c r="AF9" i="1"/>
  <c r="AF10" i="1"/>
  <c r="AF11" i="1"/>
  <c r="AF12" i="1"/>
  <c r="AF13" i="1"/>
  <c r="AF14" i="1"/>
  <c r="AF15" i="1"/>
  <c r="AF17" i="1"/>
  <c r="AF19" i="1"/>
  <c r="AF20" i="1"/>
  <c r="AF21" i="1"/>
  <c r="AF22" i="1"/>
  <c r="AF23" i="1"/>
  <c r="AF24" i="1"/>
  <c r="AF25" i="1"/>
  <c r="AF26" i="1"/>
  <c r="AF28" i="1"/>
  <c r="AF29" i="1"/>
  <c r="AF30" i="1"/>
  <c r="AF31" i="1"/>
  <c r="AF32" i="1"/>
  <c r="AF33" i="1"/>
  <c r="AF34" i="1"/>
  <c r="AF35" i="1"/>
  <c r="AF36" i="1"/>
  <c r="AF37" i="1"/>
  <c r="AF38" i="1"/>
  <c r="AF39" i="1"/>
  <c r="AF40" i="1"/>
  <c r="AF41" i="1"/>
  <c r="AF42" i="1"/>
  <c r="AF43" i="1"/>
  <c r="AF44" i="1"/>
  <c r="AF46" i="1"/>
  <c r="AF8" i="1"/>
  <c r="D297" i="2" l="1"/>
  <c r="D298" i="2"/>
  <c r="D299" i="2"/>
  <c r="D300" i="2"/>
  <c r="D301" i="2"/>
  <c r="D302" i="2"/>
  <c r="D303" i="2"/>
  <c r="D304" i="2"/>
  <c r="D296" i="2"/>
  <c r="B297" i="2"/>
  <c r="B298" i="2"/>
  <c r="B299" i="2"/>
  <c r="B300" i="2"/>
  <c r="B301" i="2"/>
  <c r="B302" i="2"/>
  <c r="B303" i="2"/>
  <c r="B304" i="2"/>
  <c r="B296" i="2"/>
  <c r="D287" i="2"/>
  <c r="D288" i="2"/>
  <c r="D289" i="2"/>
  <c r="D290" i="2"/>
  <c r="D291" i="2"/>
  <c r="D286" i="2"/>
  <c r="B287" i="2"/>
  <c r="B288" i="2"/>
  <c r="B289" i="2"/>
  <c r="B290" i="2"/>
  <c r="B291" i="2"/>
  <c r="B286" i="2"/>
  <c r="D278" i="2"/>
  <c r="D279" i="2"/>
  <c r="D280" i="2"/>
  <c r="D281" i="2"/>
  <c r="D277" i="2"/>
  <c r="B278" i="2"/>
  <c r="B279" i="2"/>
  <c r="B280" i="2"/>
  <c r="B281" i="2"/>
  <c r="B277" i="2"/>
  <c r="D272" i="2"/>
  <c r="D273" i="2"/>
  <c r="D271" i="2"/>
  <c r="B273" i="2"/>
  <c r="B272" i="2"/>
  <c r="B271" i="2"/>
  <c r="D250" i="2"/>
  <c r="D251" i="2"/>
  <c r="D252" i="2"/>
  <c r="D253" i="2"/>
  <c r="D254" i="2"/>
  <c r="D255" i="2"/>
  <c r="D256" i="2"/>
  <c r="D257" i="2"/>
  <c r="D258" i="2"/>
  <c r="D259" i="2"/>
  <c r="D260" i="2"/>
  <c r="D261" i="2"/>
  <c r="D262" i="2"/>
  <c r="D263" i="2"/>
  <c r="D264" i="2"/>
  <c r="D265" i="2"/>
  <c r="D249" i="2"/>
  <c r="B250" i="2"/>
  <c r="B251" i="2"/>
  <c r="B252" i="2"/>
  <c r="B253" i="2"/>
  <c r="B254" i="2"/>
  <c r="B255" i="2"/>
  <c r="B256" i="2"/>
  <c r="B257" i="2"/>
  <c r="B258" i="2"/>
  <c r="B259" i="2"/>
  <c r="B260" i="2"/>
  <c r="B261" i="2"/>
  <c r="B262" i="2"/>
  <c r="B263" i="2"/>
  <c r="B264" i="2"/>
  <c r="B265" i="2"/>
  <c r="B249" i="2"/>
  <c r="D236" i="2"/>
  <c r="D237" i="2"/>
  <c r="D238" i="2"/>
  <c r="D239" i="2"/>
  <c r="D240" i="2"/>
  <c r="D241" i="2"/>
  <c r="D242" i="2"/>
  <c r="D243" i="2"/>
  <c r="D235" i="2"/>
  <c r="B236" i="2"/>
  <c r="B237" i="2"/>
  <c r="B238" i="2"/>
  <c r="B239" i="2"/>
  <c r="B240" i="2"/>
  <c r="B241" i="2"/>
  <c r="B242" i="2"/>
  <c r="B243" i="2"/>
  <c r="B235" i="2"/>
  <c r="D211" i="2"/>
  <c r="D212" i="2"/>
  <c r="D213" i="2"/>
  <c r="D214" i="2"/>
  <c r="D215" i="2"/>
  <c r="D216" i="2"/>
  <c r="D217" i="2"/>
  <c r="D218" i="2"/>
  <c r="D219" i="2"/>
  <c r="D220" i="2"/>
  <c r="D221" i="2"/>
  <c r="D222" i="2"/>
  <c r="D223" i="2"/>
  <c r="D224" i="2"/>
  <c r="D225" i="2"/>
  <c r="D226" i="2"/>
  <c r="D227" i="2"/>
  <c r="D228" i="2"/>
  <c r="D229" i="2"/>
  <c r="B211" i="2"/>
  <c r="B212" i="2"/>
  <c r="B213" i="2"/>
  <c r="B214" i="2"/>
  <c r="B215" i="2"/>
  <c r="B216" i="2"/>
  <c r="B217" i="2"/>
  <c r="B218" i="2"/>
  <c r="B219" i="2"/>
  <c r="B220" i="2"/>
  <c r="B221" i="2"/>
  <c r="B222" i="2"/>
  <c r="B223" i="2"/>
  <c r="B224" i="2"/>
  <c r="B225" i="2"/>
  <c r="B226" i="2"/>
  <c r="B227" i="2"/>
  <c r="B228" i="2"/>
  <c r="B229" i="2"/>
  <c r="B210" i="2"/>
  <c r="B202" i="2"/>
  <c r="B203" i="2"/>
  <c r="B204" i="2"/>
  <c r="B205" i="2"/>
  <c r="B206" i="2"/>
  <c r="B207" i="2"/>
  <c r="B201" i="2"/>
  <c r="D210" i="2"/>
  <c r="D202" i="2"/>
  <c r="D203" i="2"/>
  <c r="D204" i="2"/>
  <c r="D205" i="2"/>
  <c r="D206" i="2"/>
  <c r="D207" i="2"/>
  <c r="D201" i="2"/>
  <c r="X41" i="9"/>
  <c r="X43" i="9" s="1"/>
  <c r="A110" i="2"/>
  <c r="B110" i="2" s="1"/>
  <c r="C110" i="2"/>
  <c r="D110" i="2" s="1"/>
  <c r="E110" i="2"/>
  <c r="F110" i="2" s="1"/>
  <c r="G110" i="2"/>
  <c r="M110" i="2" s="1"/>
  <c r="I110" i="2"/>
  <c r="J110" i="2" s="1"/>
  <c r="A111" i="2"/>
  <c r="B111" i="2" s="1"/>
  <c r="C111" i="2"/>
  <c r="D111" i="2" s="1"/>
  <c r="E111" i="2"/>
  <c r="F111" i="2" s="1"/>
  <c r="G111" i="2"/>
  <c r="M111" i="2" s="1"/>
  <c r="I111" i="2"/>
  <c r="J111" i="2" s="1"/>
  <c r="A112" i="2"/>
  <c r="B112" i="2" s="1"/>
  <c r="C112" i="2"/>
  <c r="D112" i="2" s="1"/>
  <c r="E112" i="2"/>
  <c r="F112" i="2" s="1"/>
  <c r="G112" i="2"/>
  <c r="H112" i="2" s="1"/>
  <c r="I112" i="2"/>
  <c r="J112" i="2" s="1"/>
  <c r="A113" i="2"/>
  <c r="B113" i="2" s="1"/>
  <c r="C113" i="2"/>
  <c r="D113" i="2" s="1"/>
  <c r="E113" i="2"/>
  <c r="F113" i="2" s="1"/>
  <c r="G113" i="2"/>
  <c r="H113" i="2" s="1"/>
  <c r="I113" i="2"/>
  <c r="J113" i="2" s="1"/>
  <c r="A114" i="2"/>
  <c r="B114" i="2" s="1"/>
  <c r="C114" i="2"/>
  <c r="D114" i="2" s="1"/>
  <c r="E114" i="2"/>
  <c r="F114" i="2" s="1"/>
  <c r="G114" i="2"/>
  <c r="H114" i="2" s="1"/>
  <c r="I114" i="2"/>
  <c r="J114" i="2" s="1"/>
  <c r="A115" i="2"/>
  <c r="B115" i="2" s="1"/>
  <c r="C115" i="2"/>
  <c r="D115" i="2" s="1"/>
  <c r="E115" i="2"/>
  <c r="F115" i="2" s="1"/>
  <c r="G115" i="2"/>
  <c r="H115" i="2" s="1"/>
  <c r="I115" i="2"/>
  <c r="J115" i="2" s="1"/>
  <c r="A116" i="2"/>
  <c r="B116" i="2" s="1"/>
  <c r="C116" i="2"/>
  <c r="D116" i="2" s="1"/>
  <c r="E116" i="2"/>
  <c r="F116" i="2" s="1"/>
  <c r="G116" i="2"/>
  <c r="M116" i="2" s="1"/>
  <c r="I116" i="2"/>
  <c r="J116" i="2" s="1"/>
  <c r="A117" i="2"/>
  <c r="B117" i="2" s="1"/>
  <c r="C117" i="2"/>
  <c r="D117" i="2" s="1"/>
  <c r="E117" i="2"/>
  <c r="F117" i="2" s="1"/>
  <c r="G117" i="2"/>
  <c r="H117" i="2" s="1"/>
  <c r="I117" i="2"/>
  <c r="J117" i="2" s="1"/>
  <c r="A118" i="2"/>
  <c r="B118" i="2" s="1"/>
  <c r="C118" i="2"/>
  <c r="D118" i="2" s="1"/>
  <c r="E118" i="2"/>
  <c r="F118" i="2" s="1"/>
  <c r="G118" i="2"/>
  <c r="M118" i="2" s="1"/>
  <c r="I118" i="2"/>
  <c r="J118" i="2" s="1"/>
  <c r="A119" i="2"/>
  <c r="B119" i="2" s="1"/>
  <c r="C119" i="2"/>
  <c r="D119" i="2" s="1"/>
  <c r="E119" i="2"/>
  <c r="F119" i="2" s="1"/>
  <c r="G119" i="2"/>
  <c r="M119" i="2" s="1"/>
  <c r="I119" i="2"/>
  <c r="J119" i="2" s="1"/>
  <c r="A120" i="2"/>
  <c r="B120" i="2" s="1"/>
  <c r="C120" i="2"/>
  <c r="D120" i="2" s="1"/>
  <c r="E120" i="2"/>
  <c r="F120" i="2" s="1"/>
  <c r="G120" i="2"/>
  <c r="M120" i="2" s="1"/>
  <c r="I120" i="2"/>
  <c r="J120" i="2" s="1"/>
  <c r="A121" i="2"/>
  <c r="B121" i="2" s="1"/>
  <c r="C121" i="2"/>
  <c r="D121" i="2" s="1"/>
  <c r="E121" i="2"/>
  <c r="F121" i="2" s="1"/>
  <c r="G121" i="2"/>
  <c r="H121" i="2" s="1"/>
  <c r="I121" i="2"/>
  <c r="J121" i="2" s="1"/>
  <c r="A122" i="2"/>
  <c r="B122" i="2" s="1"/>
  <c r="C122" i="2"/>
  <c r="D122" i="2" s="1"/>
  <c r="E122" i="2"/>
  <c r="F122" i="2" s="1"/>
  <c r="G122" i="2"/>
  <c r="H122" i="2" s="1"/>
  <c r="I122" i="2"/>
  <c r="J122" i="2" s="1"/>
  <c r="A123" i="2"/>
  <c r="B123" i="2" s="1"/>
  <c r="C123" i="2"/>
  <c r="D123" i="2" s="1"/>
  <c r="E123" i="2"/>
  <c r="F123" i="2" s="1"/>
  <c r="G123" i="2"/>
  <c r="H123" i="2" s="1"/>
  <c r="I123" i="2"/>
  <c r="J123" i="2" s="1"/>
  <c r="A124" i="2"/>
  <c r="B124" i="2" s="1"/>
  <c r="C124" i="2"/>
  <c r="D124" i="2" s="1"/>
  <c r="E124" i="2"/>
  <c r="F124" i="2" s="1"/>
  <c r="G124" i="2"/>
  <c r="M124" i="2" s="1"/>
  <c r="I124" i="2"/>
  <c r="J124" i="2" s="1"/>
  <c r="A125" i="2"/>
  <c r="B125" i="2" s="1"/>
  <c r="C125" i="2"/>
  <c r="D125" i="2" s="1"/>
  <c r="E125" i="2"/>
  <c r="F125" i="2" s="1"/>
  <c r="G125" i="2"/>
  <c r="M125" i="2" s="1"/>
  <c r="I125" i="2"/>
  <c r="J125" i="2" s="1"/>
  <c r="A126" i="2"/>
  <c r="B126" i="2" s="1"/>
  <c r="C126" i="2"/>
  <c r="D126" i="2" s="1"/>
  <c r="E126" i="2"/>
  <c r="F126" i="2" s="1"/>
  <c r="G126" i="2"/>
  <c r="M126" i="2" s="1"/>
  <c r="I126" i="2"/>
  <c r="J126" i="2" s="1"/>
  <c r="A127" i="2"/>
  <c r="B127" i="2" s="1"/>
  <c r="C127" i="2"/>
  <c r="D127" i="2" s="1"/>
  <c r="E127" i="2"/>
  <c r="F127" i="2" s="1"/>
  <c r="G127" i="2"/>
  <c r="M127" i="2" s="1"/>
  <c r="I127" i="2"/>
  <c r="J127" i="2" s="1"/>
  <c r="A128" i="2"/>
  <c r="B128" i="2" s="1"/>
  <c r="C128" i="2"/>
  <c r="D128" i="2" s="1"/>
  <c r="E128" i="2"/>
  <c r="F128" i="2" s="1"/>
  <c r="G128" i="2"/>
  <c r="H128" i="2" s="1"/>
  <c r="I128" i="2"/>
  <c r="J128" i="2" s="1"/>
  <c r="A129" i="2"/>
  <c r="B129" i="2" s="1"/>
  <c r="C129" i="2"/>
  <c r="D129" i="2" s="1"/>
  <c r="E129" i="2"/>
  <c r="F129" i="2" s="1"/>
  <c r="G129" i="2"/>
  <c r="H129" i="2" s="1"/>
  <c r="I129" i="2"/>
  <c r="J129" i="2" s="1"/>
  <c r="A130" i="2"/>
  <c r="B130" i="2" s="1"/>
  <c r="C130" i="2"/>
  <c r="D130" i="2" s="1"/>
  <c r="E130" i="2"/>
  <c r="F130" i="2" s="1"/>
  <c r="G130" i="2"/>
  <c r="H130" i="2" s="1"/>
  <c r="I130" i="2"/>
  <c r="J130" i="2" s="1"/>
  <c r="A131" i="2"/>
  <c r="B131" i="2" s="1"/>
  <c r="C131" i="2"/>
  <c r="D131" i="2" s="1"/>
  <c r="E131" i="2"/>
  <c r="F131" i="2" s="1"/>
  <c r="G131" i="2"/>
  <c r="H131" i="2" s="1"/>
  <c r="I131" i="2"/>
  <c r="J131" i="2" s="1"/>
  <c r="A132" i="2"/>
  <c r="B132" i="2" s="1"/>
  <c r="C132" i="2"/>
  <c r="D132" i="2" s="1"/>
  <c r="E132" i="2"/>
  <c r="F132" i="2" s="1"/>
  <c r="G132" i="2"/>
  <c r="H132" i="2" s="1"/>
  <c r="I132" i="2"/>
  <c r="J132" i="2" s="1"/>
  <c r="A133" i="2"/>
  <c r="B133" i="2" s="1"/>
  <c r="C133" i="2"/>
  <c r="D133" i="2" s="1"/>
  <c r="E133" i="2"/>
  <c r="F133" i="2" s="1"/>
  <c r="G133" i="2"/>
  <c r="H133" i="2" s="1"/>
  <c r="I133" i="2"/>
  <c r="J133" i="2" s="1"/>
  <c r="A134" i="2"/>
  <c r="B134" i="2" s="1"/>
  <c r="C134" i="2"/>
  <c r="D134" i="2" s="1"/>
  <c r="E134" i="2"/>
  <c r="F134" i="2" s="1"/>
  <c r="G134" i="2"/>
  <c r="M134" i="2" s="1"/>
  <c r="I134" i="2"/>
  <c r="J134" i="2" s="1"/>
  <c r="A135" i="2"/>
  <c r="B135" i="2" s="1"/>
  <c r="C135" i="2"/>
  <c r="D135" i="2" s="1"/>
  <c r="E135" i="2"/>
  <c r="F135" i="2" s="1"/>
  <c r="G135" i="2"/>
  <c r="M135" i="2" s="1"/>
  <c r="I135" i="2"/>
  <c r="J135" i="2" s="1"/>
  <c r="A136" i="2"/>
  <c r="B136" i="2" s="1"/>
  <c r="C136" i="2"/>
  <c r="D136" i="2" s="1"/>
  <c r="E136" i="2"/>
  <c r="F136" i="2" s="1"/>
  <c r="G136" i="2"/>
  <c r="M136" i="2" s="1"/>
  <c r="I136" i="2"/>
  <c r="J136" i="2" s="1"/>
  <c r="A137" i="2"/>
  <c r="B137" i="2" s="1"/>
  <c r="C137" i="2"/>
  <c r="D137" i="2" s="1"/>
  <c r="E137" i="2"/>
  <c r="F137" i="2" s="1"/>
  <c r="G137" i="2"/>
  <c r="H137" i="2" s="1"/>
  <c r="I137" i="2"/>
  <c r="J137" i="2" s="1"/>
  <c r="E278" i="2" l="1"/>
  <c r="E279" i="2"/>
  <c r="E302" i="2"/>
  <c r="M129" i="2"/>
  <c r="E290" i="2"/>
  <c r="E280" i="2"/>
  <c r="M128" i="2"/>
  <c r="M123" i="2"/>
  <c r="M112" i="2"/>
  <c r="D234" i="2"/>
  <c r="E227" i="2" s="1"/>
  <c r="B234" i="2"/>
  <c r="C240" i="2" s="1"/>
  <c r="M137" i="2"/>
  <c r="M115" i="2"/>
  <c r="M132" i="2"/>
  <c r="M131" i="2"/>
  <c r="M122" i="2"/>
  <c r="M114" i="2"/>
  <c r="M133" i="2"/>
  <c r="M130" i="2"/>
  <c r="M121" i="2"/>
  <c r="M113" i="2"/>
  <c r="M117" i="2"/>
  <c r="E286" i="2"/>
  <c r="E299" i="2"/>
  <c r="E288" i="2"/>
  <c r="E287" i="2"/>
  <c r="E296" i="2"/>
  <c r="E289" i="2"/>
  <c r="E297" i="2"/>
  <c r="E301" i="2"/>
  <c r="E298" i="2"/>
  <c r="E303" i="2"/>
  <c r="E300" i="2"/>
  <c r="B230" i="2"/>
  <c r="B208" i="2"/>
  <c r="C203" i="2" s="1"/>
  <c r="E277" i="2"/>
  <c r="B267" i="2"/>
  <c r="C288" i="2" s="1"/>
  <c r="H134" i="2"/>
  <c r="H120" i="2"/>
  <c r="K120" i="2"/>
  <c r="L120" i="2" s="1"/>
  <c r="H118" i="2"/>
  <c r="H125" i="2"/>
  <c r="H135" i="2"/>
  <c r="H119" i="2"/>
  <c r="H127" i="2"/>
  <c r="H111" i="2"/>
  <c r="H126" i="2"/>
  <c r="H136" i="2"/>
  <c r="H110" i="2"/>
  <c r="H124" i="2"/>
  <c r="H116" i="2"/>
  <c r="K122" i="2"/>
  <c r="L122" i="2" s="1"/>
  <c r="K114" i="2"/>
  <c r="L114" i="2" s="1"/>
  <c r="I102" i="2"/>
  <c r="J102" i="2" s="1"/>
  <c r="I103" i="2"/>
  <c r="J103" i="2" s="1"/>
  <c r="I104" i="2"/>
  <c r="J104" i="2" s="1"/>
  <c r="I105" i="2"/>
  <c r="J105" i="2" s="1"/>
  <c r="I106" i="2"/>
  <c r="J106" i="2" s="1"/>
  <c r="I107" i="2"/>
  <c r="J107" i="2" s="1"/>
  <c r="I108" i="2"/>
  <c r="J108" i="2" s="1"/>
  <c r="I109" i="2"/>
  <c r="J109" i="2" s="1"/>
  <c r="I101" i="2"/>
  <c r="J101" i="2" s="1"/>
  <c r="M5" i="2"/>
  <c r="M6" i="2"/>
  <c r="M7" i="2"/>
  <c r="M8" i="2"/>
  <c r="M9" i="2"/>
  <c r="M10" i="2"/>
  <c r="M11" i="2"/>
  <c r="M12" i="2"/>
  <c r="M13" i="2"/>
  <c r="M4" i="2"/>
  <c r="G102" i="2"/>
  <c r="G103" i="2"/>
  <c r="G104" i="2"/>
  <c r="M104" i="2" s="1"/>
  <c r="G105" i="2"/>
  <c r="M105" i="2" s="1"/>
  <c r="G106" i="2"/>
  <c r="M106" i="2" s="1"/>
  <c r="G107" i="2"/>
  <c r="M107" i="2" s="1"/>
  <c r="G108" i="2"/>
  <c r="M108" i="2" s="1"/>
  <c r="G109" i="2"/>
  <c r="M109" i="2" s="1"/>
  <c r="G101" i="2"/>
  <c r="E102" i="2"/>
  <c r="F102" i="2" s="1"/>
  <c r="E103" i="2"/>
  <c r="F103" i="2" s="1"/>
  <c r="E104" i="2"/>
  <c r="F104" i="2" s="1"/>
  <c r="E105" i="2"/>
  <c r="F105" i="2" s="1"/>
  <c r="E106" i="2"/>
  <c r="F106" i="2" s="1"/>
  <c r="E107" i="2"/>
  <c r="F107" i="2" s="1"/>
  <c r="E108" i="2"/>
  <c r="F108" i="2" s="1"/>
  <c r="E109" i="2"/>
  <c r="F109" i="2" s="1"/>
  <c r="E101" i="2"/>
  <c r="F101" i="2" s="1"/>
  <c r="C102" i="2"/>
  <c r="D102" i="2" s="1"/>
  <c r="C103" i="2"/>
  <c r="D103" i="2" s="1"/>
  <c r="C104" i="2"/>
  <c r="D104" i="2" s="1"/>
  <c r="C105" i="2"/>
  <c r="D105" i="2" s="1"/>
  <c r="C106" i="2"/>
  <c r="D106" i="2" s="1"/>
  <c r="C107" i="2"/>
  <c r="D107" i="2" s="1"/>
  <c r="C108" i="2"/>
  <c r="D108" i="2" s="1"/>
  <c r="C109" i="2"/>
  <c r="D109" i="2" s="1"/>
  <c r="C101" i="2"/>
  <c r="D101" i="2" s="1"/>
  <c r="A103" i="2"/>
  <c r="B103" i="2" s="1"/>
  <c r="A104" i="2"/>
  <c r="B104" i="2" s="1"/>
  <c r="A105" i="2"/>
  <c r="B105" i="2" s="1"/>
  <c r="A106" i="2"/>
  <c r="B106" i="2" s="1"/>
  <c r="A107" i="2"/>
  <c r="B107" i="2" s="1"/>
  <c r="A108" i="2"/>
  <c r="B108" i="2" s="1"/>
  <c r="A109" i="2"/>
  <c r="B109" i="2" s="1"/>
  <c r="A102" i="2"/>
  <c r="B102" i="2" s="1"/>
  <c r="A101" i="2"/>
  <c r="B101" i="2" s="1"/>
  <c r="C237" i="2" l="1"/>
  <c r="C238" i="2"/>
  <c r="C236" i="2"/>
  <c r="C235" i="2"/>
  <c r="C242" i="2"/>
  <c r="E239" i="2"/>
  <c r="E265" i="2"/>
  <c r="E205" i="2"/>
  <c r="E257" i="2"/>
  <c r="E243" i="2"/>
  <c r="E210" i="2"/>
  <c r="E217" i="2"/>
  <c r="E255" i="2"/>
  <c r="E235" i="2"/>
  <c r="E256" i="2"/>
  <c r="E215" i="2"/>
  <c r="E237" i="2"/>
  <c r="E253" i="2"/>
  <c r="E219" i="2"/>
  <c r="E213" i="2"/>
  <c r="E259" i="2"/>
  <c r="E241" i="2"/>
  <c r="E229" i="2"/>
  <c r="E251" i="2"/>
  <c r="E271" i="2"/>
  <c r="E220" i="2"/>
  <c r="E272" i="2"/>
  <c r="E238" i="2"/>
  <c r="E206" i="2"/>
  <c r="E262" i="2"/>
  <c r="E223" i="2"/>
  <c r="E236" i="2"/>
  <c r="E224" i="2"/>
  <c r="E202" i="2"/>
  <c r="E250" i="2"/>
  <c r="E211" i="2"/>
  <c r="E252" i="2"/>
  <c r="E258" i="2"/>
  <c r="E221" i="2"/>
  <c r="E249" i="2"/>
  <c r="E201" i="2"/>
  <c r="E203" i="2"/>
  <c r="E214" i="2"/>
  <c r="E264" i="2"/>
  <c r="E225" i="2"/>
  <c r="E263" i="2"/>
  <c r="E242" i="2"/>
  <c r="C243" i="2"/>
  <c r="C241" i="2"/>
  <c r="E218" i="2"/>
  <c r="E228" i="2"/>
  <c r="E222" i="2"/>
  <c r="E260" i="2"/>
  <c r="E212" i="2"/>
  <c r="E261" i="2"/>
  <c r="E240" i="2"/>
  <c r="C239" i="2"/>
  <c r="E207" i="2"/>
  <c r="E226" i="2"/>
  <c r="E204" i="2"/>
  <c r="E254" i="2"/>
  <c r="E216" i="2"/>
  <c r="K115" i="2"/>
  <c r="K116" i="2" s="1"/>
  <c r="L116" i="2" s="1"/>
  <c r="K106" i="2"/>
  <c r="L106" i="2" s="1"/>
  <c r="K101" i="2"/>
  <c r="L101" i="2" s="1"/>
  <c r="K108" i="2"/>
  <c r="K109" i="2" s="1"/>
  <c r="K110" i="2" s="1"/>
  <c r="L110" i="2" s="1"/>
  <c r="K107" i="2"/>
  <c r="L107" i="2" s="1"/>
  <c r="H101" i="2"/>
  <c r="M101" i="2"/>
  <c r="H102" i="2"/>
  <c r="M102" i="2"/>
  <c r="K105" i="2"/>
  <c r="L105" i="2" s="1"/>
  <c r="H103" i="2"/>
  <c r="M103" i="2"/>
  <c r="C290" i="2"/>
  <c r="C286" i="2"/>
  <c r="C255" i="2"/>
  <c r="C264" i="2"/>
  <c r="C249" i="2"/>
  <c r="C202" i="2"/>
  <c r="C206" i="2"/>
  <c r="C201" i="2"/>
  <c r="C204" i="2"/>
  <c r="C226" i="2"/>
  <c r="C218" i="2"/>
  <c r="C228" i="2"/>
  <c r="C212" i="2"/>
  <c r="C225" i="2"/>
  <c r="C214" i="2"/>
  <c r="C219" i="2"/>
  <c r="C211" i="2"/>
  <c r="C224" i="2"/>
  <c r="C216" i="2"/>
  <c r="C221" i="2"/>
  <c r="C213" i="2"/>
  <c r="C223" i="2"/>
  <c r="C215" i="2"/>
  <c r="C220" i="2"/>
  <c r="C217" i="2"/>
  <c r="C222" i="2"/>
  <c r="C227" i="2"/>
  <c r="C210" i="2"/>
  <c r="C205" i="2"/>
  <c r="C207" i="2"/>
  <c r="C303" i="2"/>
  <c r="C301" i="2"/>
  <c r="C299" i="2"/>
  <c r="C297" i="2"/>
  <c r="C304" i="2"/>
  <c r="C302" i="2"/>
  <c r="C300" i="2"/>
  <c r="C298" i="2"/>
  <c r="C296" i="2"/>
  <c r="C271" i="2"/>
  <c r="C278" i="2"/>
  <c r="C253" i="2"/>
  <c r="C291" i="2"/>
  <c r="C279" i="2"/>
  <c r="C272" i="2"/>
  <c r="C256" i="2"/>
  <c r="C258" i="2"/>
  <c r="C265" i="2"/>
  <c r="C280" i="2"/>
  <c r="C273" i="2"/>
  <c r="C287" i="2"/>
  <c r="C259" i="2"/>
  <c r="C281" i="2"/>
  <c r="C257" i="2"/>
  <c r="C254" i="2"/>
  <c r="C263" i="2"/>
  <c r="C262" i="2"/>
  <c r="C252" i="2"/>
  <c r="C251" i="2"/>
  <c r="C250" i="2"/>
  <c r="C261" i="2"/>
  <c r="C277" i="2"/>
  <c r="C260" i="2"/>
  <c r="C289" i="2"/>
  <c r="K123" i="2"/>
  <c r="K121" i="2"/>
  <c r="L121" i="2" s="1"/>
  <c r="H106" i="2"/>
  <c r="H105" i="2"/>
  <c r="H109" i="2"/>
  <c r="H108" i="2"/>
  <c r="H107" i="2"/>
  <c r="H104" i="2"/>
  <c r="K111" i="2" l="1"/>
  <c r="L111" i="2" s="1"/>
  <c r="L115" i="2"/>
  <c r="L109" i="2"/>
  <c r="Q4" i="9"/>
  <c r="K102" i="2"/>
  <c r="L108" i="2"/>
  <c r="K117" i="2"/>
  <c r="L117" i="2" s="1"/>
  <c r="K124" i="2"/>
  <c r="L123" i="2"/>
  <c r="K112" i="2" l="1"/>
  <c r="L112" i="2" s="1"/>
  <c r="K103" i="2"/>
  <c r="L102" i="2"/>
  <c r="K118" i="2"/>
  <c r="L118" i="2" s="1"/>
  <c r="K113" i="2"/>
  <c r="L113" i="2" s="1"/>
  <c r="L124" i="2"/>
  <c r="K125" i="2"/>
  <c r="K119" i="2" l="1"/>
  <c r="L119" i="2" s="1"/>
  <c r="L125" i="2"/>
  <c r="K126" i="2"/>
  <c r="K104" i="2"/>
  <c r="L104" i="2" s="1"/>
  <c r="L103" i="2"/>
  <c r="L126" i="2" l="1"/>
  <c r="K127" i="2"/>
  <c r="L127" i="2" l="1"/>
  <c r="K128" i="2"/>
  <c r="L128" i="2" l="1"/>
  <c r="K129" i="2"/>
  <c r="L129" i="2" l="1"/>
  <c r="K130" i="2"/>
  <c r="L130" i="2" l="1"/>
  <c r="K131" i="2"/>
  <c r="L131" i="2" l="1"/>
  <c r="K132" i="2"/>
  <c r="L132" i="2" l="1"/>
  <c r="K133" i="2"/>
  <c r="L133" i="2" l="1"/>
  <c r="K134" i="2"/>
  <c r="Q5" i="9"/>
  <c r="Q6" i="9"/>
  <c r="Q7" i="9"/>
  <c r="L134" i="2" l="1"/>
  <c r="K135" i="2"/>
  <c r="L135" i="2" l="1"/>
  <c r="K136" i="2"/>
  <c r="L136" i="2" l="1"/>
  <c r="K137" i="2"/>
  <c r="L137" i="2" s="1"/>
</calcChain>
</file>

<file path=xl/sharedStrings.xml><?xml version="1.0" encoding="utf-8"?>
<sst xmlns="http://schemas.openxmlformats.org/spreadsheetml/2006/main" count="2588" uniqueCount="633">
  <si>
    <t>ALINEACIÓN INSTITUCIONAL</t>
  </si>
  <si>
    <t>ALINEACIÓN PROYECTO DE INVERSIÓN</t>
  </si>
  <si>
    <t>RESPONSABLE</t>
  </si>
  <si>
    <t xml:space="preserve">PROGAMACIÓN ANUAL PLAN DE ACCIÓN </t>
  </si>
  <si>
    <t>PROGRAMACIÓN I TRIMESTRE</t>
  </si>
  <si>
    <t xml:space="preserve"> PROGRAMACIÓN II TRIMESTRE</t>
  </si>
  <si>
    <t>PROGRAMACIÓN III TRIMESTRE</t>
  </si>
  <si>
    <t>PROGRAMACIÓN IV TRIMESTRE</t>
  </si>
  <si>
    <t>ALINEACIÓN CON LOS ODS</t>
  </si>
  <si>
    <t>ALINEACIÓN CON EL PNDE</t>
  </si>
  <si>
    <t xml:space="preserve">ALINEACIÓN CON EL PND EJES DE TRANSFORMACIÓN </t>
  </si>
  <si>
    <t>ALINEACIÓN CON EL PND CATALIZADORES</t>
  </si>
  <si>
    <t>ALINEACIÓN CON EL PND COMPONENTES</t>
  </si>
  <si>
    <t>ALINEACIÓN CON EL PLAN ESTRATÉGICO SECTORIAL</t>
  </si>
  <si>
    <t>ALINEACIÓN CON OBJETIVOS ESTRATEGICOS Y RETOS</t>
  </si>
  <si>
    <t>DIMENSIÓN DEL MIPG</t>
  </si>
  <si>
    <r>
      <t>POLÍTICAS DE GESTIÓN Y DESEMPEÑO INSTITUCIONAL -</t>
    </r>
    <r>
      <rPr>
        <b/>
        <sz val="10"/>
        <color rgb="FFFF0000"/>
        <rFont val="Calibri"/>
        <family val="2"/>
        <scheme val="minor"/>
      </rPr>
      <t xml:space="preserve"> </t>
    </r>
    <r>
      <rPr>
        <b/>
        <sz val="10"/>
        <rFont val="Calibri"/>
        <family val="2"/>
        <scheme val="minor"/>
      </rPr>
      <t>MIPG</t>
    </r>
  </si>
  <si>
    <t>ARTICULACIÓN PLANES DECRETO 612 DE 2018</t>
  </si>
  <si>
    <t>PROYECTO DE INVERSIÓN</t>
  </si>
  <si>
    <t>OBJETIVO ESPECÍFICO</t>
  </si>
  <si>
    <t>PRODUCTO</t>
  </si>
  <si>
    <t>ACTIVIDAD PROYECTO DE INVERSIÓN</t>
  </si>
  <si>
    <t>DEPENDENCIA</t>
  </si>
  <si>
    <t>PROCESO SIG</t>
  </si>
  <si>
    <t>INFORMACIÓN DE MEDICIÓN</t>
  </si>
  <si>
    <t>METAS</t>
  </si>
  <si>
    <t>RECURSOS</t>
  </si>
  <si>
    <t>PROGRAMACIÓN META</t>
  </si>
  <si>
    <t>DESCRIPCIÓN META</t>
  </si>
  <si>
    <t>PROGRAMACIÓN RECURSOS</t>
  </si>
  <si>
    <t>CÓDIGO ACTIVIDAD PLAN DE ACCIÓN</t>
  </si>
  <si>
    <t xml:space="preserve">ACTIVIDAD PLAN DE ACCIÓN </t>
  </si>
  <si>
    <t>INDICADOR</t>
  </si>
  <si>
    <t>FÓRMULA DE CÁLCULO</t>
  </si>
  <si>
    <t>UNIDAD DE MEDIDA</t>
  </si>
  <si>
    <t>META FÍSICA ANUAL</t>
  </si>
  <si>
    <t>RUBRO INVERSIÓN</t>
  </si>
  <si>
    <t xml:space="preserve">VALOR ANUAL ASIGNADO </t>
  </si>
  <si>
    <t>N/A</t>
  </si>
  <si>
    <t>Convergencia Regional</t>
  </si>
  <si>
    <t>Catalizador 5: Fortalecimiento institucional como motor de cambio para recuperar la confianza de la ciudadanía y para el fortalecimiento del vínculo Estado Ciudadanía</t>
  </si>
  <si>
    <t>Lucha contra la corrupción en las entidades públicas nacionales y territoriales</t>
  </si>
  <si>
    <t>Alimentación Escolar</t>
  </si>
  <si>
    <t>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t>
  </si>
  <si>
    <t xml:space="preserve">Direccionamiento Estratégico </t>
  </si>
  <si>
    <t xml:space="preserve">Planeación institucional </t>
  </si>
  <si>
    <t>1 Ampliación del programa de alimentación escolar a nivel nacional</t>
  </si>
  <si>
    <t xml:space="preserve">1.1 Ampliar el acceso a complementos alimentarios de los estudiantes matriculados en el sector oficial </t>
  </si>
  <si>
    <t>1.1.1 Servicio de Asistencia Técnica para la implementación del PAE</t>
  </si>
  <si>
    <t>1.1.1.3 Implementar mecanismos para la divulgación del PAE y el fortalecimiento de las capacidades territoriales</t>
  </si>
  <si>
    <t>110 Dirección General - Planeación</t>
  </si>
  <si>
    <t>Direccionamiento estratégico</t>
  </si>
  <si>
    <t>Elaborar y consolidar insumos asociados a la gestión institucional con el fin de reportar la información requerida por los grupos de valor o de interés</t>
  </si>
  <si>
    <t>Número de reportes o documentos elaborados</t>
  </si>
  <si>
    <t>(Número de reportes o documentos elaborados en el trimestre/Número de reportes o documentos requeridos en el trimestre)*100</t>
  </si>
  <si>
    <t>Porcentaje</t>
  </si>
  <si>
    <t>C-2201-0700-5-20203J-2201089-02</t>
  </si>
  <si>
    <t>Reportes y/o documentos elaborados que detallan la gestión, los avances y el cumplimiento de las metas y objetivos institucionales.</t>
  </si>
  <si>
    <t xml:space="preserve">Evaluación de resultados </t>
  </si>
  <si>
    <t xml:space="preserve">Seguimiento y evaluación del desempeño institucional </t>
  </si>
  <si>
    <t>Sistema Integrado de Gestión </t>
  </si>
  <si>
    <t>Identificar e implementar  acciones para optimizar las políticas de gestión y desempeño del Modelo Integrado de Planeación y Gestión, con el fin de aumentar el índice de desempeño institucional</t>
  </si>
  <si>
    <t>Porcentaje de avance en la implementación de las políticas de gestión y desemepeño del MIPG</t>
  </si>
  <si>
    <t>(Número de actividades ejecutadas en el trimestre/Número de actividades programadas para el trimestre)*100</t>
  </si>
  <si>
    <t>Acciones identificadas para ejecutar en el trimestre con el respectivo seguimiento</t>
  </si>
  <si>
    <t>1. Acciones identificadas para ejecutar en el trimestre con el respectivo seguimiento 
2. Informe consolidado de avances adelantados con corte al primer semestre</t>
  </si>
  <si>
    <t xml:space="preserve">Acciones identificadas para ejecutar en el trimestre con el respectivo seguimiento (Incluidas acciones conforme a los resultados del IDI en caso de haberse reportado)  
</t>
  </si>
  <si>
    <t>1. Acciones identificadas para ejecutar en el trimestre con el respectivo seguimiento 
2. Informe consolidado de avances adelantados con corte al segundo semestre</t>
  </si>
  <si>
    <t xml:space="preserve">Definir e implementar acciones para el cumplimiento de los requisitos del Sistema Integrado de Gestión de la UApA en el marco de la mejora continua. </t>
  </si>
  <si>
    <t xml:space="preserve">1. Acciones identificadas para ejecutar en el trimestre con el respectivo seguimiento </t>
  </si>
  <si>
    <t xml:space="preserve">Acciones identificadas para ejecutar en el trimestre con el respectivo seguimiento </t>
  </si>
  <si>
    <t xml:space="preserve">Elaborar reportes basados en el análisis de datos sobre la cobertura del Programa de Alimentación Escolar (PAE) para apoyar la toma de decisiones informadas </t>
  </si>
  <si>
    <t xml:space="preserve">Número de reportes de avance de cobertura PAE </t>
  </si>
  <si>
    <t>Sumatoria de reportes elaborados</t>
  </si>
  <si>
    <t>Número</t>
  </si>
  <si>
    <t xml:space="preserve">Reporte de avance de cobertura PAE remitido a los directivos de las dependencias y sus equipos de trabajo  </t>
  </si>
  <si>
    <t>Educación con Calidad</t>
  </si>
  <si>
    <t>La construcción de un sistema educativo articulado, participativo, descentralizado y con mecanismos eficaces de concertación</t>
  </si>
  <si>
    <t>Entiades públicas territoriales y nacionales fortalecidas</t>
  </si>
  <si>
    <t xml:space="preserve">Información y Comunicación </t>
  </si>
  <si>
    <t>Transparencia, acceso a la información pública y lucha contra la corrupción</t>
  </si>
  <si>
    <t>120 Dirección General - Comunicaciones</t>
  </si>
  <si>
    <t>Comunicación estratégica</t>
  </si>
  <si>
    <t>120-01</t>
  </si>
  <si>
    <t>Ejecutar una estrategia de comunicación a través de medios institucionales, para difundir al interior de la UApa y en todo el territorio nacional los temas estratégicos y logros del PAE.</t>
  </si>
  <si>
    <t>Estrategia de comunicación implementada</t>
  </si>
  <si>
    <t>Sumatoria de Informes de avance frente a la implementación de la  estrategia de comunicación</t>
  </si>
  <si>
    <t>Informe de avance de ejecución de la estrategia.</t>
  </si>
  <si>
    <t xml:space="preserve">Control Interno </t>
  </si>
  <si>
    <t>130 Dirección General - Control Interno</t>
  </si>
  <si>
    <t>Evaluación y mejoramiento continuo</t>
  </si>
  <si>
    <t>130-01</t>
  </si>
  <si>
    <t xml:space="preserve">Formular, presentar e implementar el Plan Anual de Auditorias para la Unidad Administrativa Especial de Alimentación Escolar - Alimentos para Aprender </t>
  </si>
  <si>
    <t>Documentos elaborados</t>
  </si>
  <si>
    <t>Sumatoria de documentos elaborados</t>
  </si>
  <si>
    <t>Elaboración y presentación de un (1) plan Anual de Auditoría basado en riesgos ante el Comité Institucional de Coordinación de Control Interno y ejecución. Una (1) evaluación del sistema de control interno, un (1) informe de PROMISE, un (1) informe de PQRSD, un (1) informe de evaluación a la gestión institucional, un (1) informe de eKogui, un (1) informe de austeridad del gasto, un (1) seguimiento al mapa de riesgos.</t>
  </si>
  <si>
    <t>Un (1) informe de auditoría interna de gestión, un (1) informe de evaluación a la gestión institucional, un (1) informe de austeridad del gasto, un (1) seguimiento al mapa de riesgos y cuatro (4) seguimientos institucionales.</t>
  </si>
  <si>
    <t>Dos (2) informes de auditoría interna de gestión, una (1) evaluación del Sistema de Control Interno, un (1) informe de PROMISE, un (1) informe de PQRSD, un (1) informe de evaluación a la gestión institucional, un (1) informe de eKogui, un (1) informe de austeridad del gasto y un (1) seguimiento al mapa de riesgos.</t>
  </si>
  <si>
    <t>Dos (2) informes de auditoría interna de gestión, un (1) informe de evaluación a la gestión institucional, un (1) informe de austeridad del gasto, un (1) seguimiento al mapa de riesgos y cuatro (4) seguimientos institucionales.</t>
  </si>
  <si>
    <t>Seguridad Humana y Justicia Social</t>
  </si>
  <si>
    <t>Gestión con valores para resultados</t>
  </si>
  <si>
    <t xml:space="preserve">Defensa jurídica </t>
  </si>
  <si>
    <t>140 Dirección General - Jurídica</t>
  </si>
  <si>
    <t>Gestión jurídica </t>
  </si>
  <si>
    <t>140-01</t>
  </si>
  <si>
    <t xml:space="preserve">Ejercer la defensa jurídica de la entidad, en el marco de la implementación de la política asociada en el Modelo Integrado de Planeación y Gestión </t>
  </si>
  <si>
    <t>Porcentaje de solicitudes de defensa jurídica respondidas oportunamente</t>
  </si>
  <si>
    <t>Número de solicitudes de defensa jurídica respondidas oportunamente en el trimestre  / Número de de solicitudes de defensa jurídica recibidas en la entidad en el trimestre *100</t>
  </si>
  <si>
    <t xml:space="preserve">Porcentaje </t>
  </si>
  <si>
    <t>Solicitudes de defensa jurídica respondidas oportunamente durante el trimestre</t>
  </si>
  <si>
    <t>Catalizador: B. Superación de 
privaciones como fundamento de la 
dignidad humana y condiciones 
básicas para el bienestar</t>
  </si>
  <si>
    <t>Educación de Calidad para reducir la desigualdad - Por un Programa de Alimentación Escolar (PAE) más equitativo, que contribuya al bienestar y la seguridad alimentaria</t>
  </si>
  <si>
    <t>OE1 Incrementar progresivamente la cobertura hasta alcanzar la universalidad, y en el marco de la estrategia “Hambre Cero”, brindar atención en los municipios con alto riesgo de inseguridad alimentaria durante el receso escolar, por medio de instrumentos financieros normativos y técnicos, con el propósito de mejorar el acceso, permanencia, bienestar y seguridad alimentaria de los NNAJ en el sistema educativo oficial</t>
  </si>
  <si>
    <t xml:space="preserve">Gestión presupuestal y eficiencia del gasto público </t>
  </si>
  <si>
    <t>1.1.2 Servicio de apoyo financiero a entidades territoriales para la ejecución de estrategias de permanencia con alimentación escolar</t>
  </si>
  <si>
    <t>1.1.2.1 Distribuir a las Entidades Territoriales Certificadas, los recursos del Presupuesto General de la Nación, destinados a cofinanciar la operación del Programa de Alimentación Escolar</t>
  </si>
  <si>
    <t>200 Subdirección General</t>
  </si>
  <si>
    <t>Gestión de los recursos financieros del PAE</t>
  </si>
  <si>
    <t>200-01</t>
  </si>
  <si>
    <t>Distribuir a las entidades territoriales, los recursos del Presupuesto General de la Nación, destinados a cofinanciar la operación del Programa de Alimentación Escolar, atendiendo los criterios de focalización y priorización</t>
  </si>
  <si>
    <t>Porcentaje de recursos girados a las ETC</t>
  </si>
  <si>
    <t>(Recursos girados a la ETC en el trimestre/Recursos programados en el trimestre) *100</t>
  </si>
  <si>
    <t>C-2201-0700-5-20203J-2201079-03</t>
  </si>
  <si>
    <t>Distribución trimestral de recursos de acuerdo con el comportamiento historico de las Transferencias a las ETC</t>
  </si>
  <si>
    <t xml:space="preserve"> 1.1.2.2Hacer seguimiento a la operación y ejecución de los recursos del Programa de Alimentación Escolar asignados a las entidades territoriales</t>
  </si>
  <si>
    <t>200-02</t>
  </si>
  <si>
    <t>Realizar seguimiento a la ejecución de los recursos y operación del PAE mediante verificación de las diferentes fuentes de información oficiales disponibles.</t>
  </si>
  <si>
    <t>Seguimiento a la ejecución de recursos y operación del PAE realizado</t>
  </si>
  <si>
    <t>Sumatoria de Informes de seguimiento a la ejecución de recursos y operación del PAE, elaborados</t>
  </si>
  <si>
    <t>C-2201-0700-5-20203J-2201079-02</t>
  </si>
  <si>
    <t>Informe de avance en el cumplimiento del proceso de verificación al PAE en las 97 ETC</t>
  </si>
  <si>
    <t>Informe de seguimiento a la ejecución de recursos y operación del PAE vigencia 2024
 Informe de seguimiento a la ejecución de recursos y operación del PAE del primer trimestre 2025
Informe de avance en el cumplimiento del proceso de verificación al PAE en las 97 ETC</t>
  </si>
  <si>
    <t>Informe de seguimiento a la ejecución de recursos y operación del PAE, del segundo trimestre 2025.
Informe de avance en el cumplimiento del proceso de verificación al PAE en las 97 ETC</t>
  </si>
  <si>
    <t>Informe de seguimiento a la ejecución de recursos y operación del PAE, tercer trimestre 2025.
Informe de avance en el cumplimiento del proceso de verificación al PAE en las 97 ETC</t>
  </si>
  <si>
    <t>200-03</t>
  </si>
  <si>
    <t>Realizar apoyo integral a la gestión institucional para la debida operación del PAE por parte de las Entidades Territoriales</t>
  </si>
  <si>
    <t>Apoyo a la gestión institicional realizado</t>
  </si>
  <si>
    <t>Número de  informes consolidados del apoyo institucional realizado</t>
  </si>
  <si>
    <t>Acciones de apoyo integral realizadas en el trimestre</t>
  </si>
  <si>
    <t>Informe consolidado del apoyo integral prestado a la operación del PAE</t>
  </si>
  <si>
    <t>Entidades públicas territoriales y nacionales fortalecidas</t>
  </si>
  <si>
    <t>OE3 Fortalecer las capacidades de las entidades territoriales, mediante la asistencia técnica, que promueva entornos escolares saludables y el desarrollo socioemocional orientado a la alimentación saludable de los NNAJ del sistema educativo oficial.</t>
  </si>
  <si>
    <t xml:space="preserve">Servicio al ciudadano </t>
  </si>
  <si>
    <t>Gestión administrativa </t>
  </si>
  <si>
    <t>200-04</t>
  </si>
  <si>
    <t>Atender requerimientos de apoyo y asistencia técnica  en todo el territorio nacional en el marco de la operación del PAE.</t>
  </si>
  <si>
    <t>Apoyo y asistencia técnica brindada en todo el territorio nacional</t>
  </si>
  <si>
    <t>Sumatoria de informes de avance trimestral</t>
  </si>
  <si>
    <t xml:space="preserve">Informe de avance I trimestre </t>
  </si>
  <si>
    <t>Informe de avance II trimestre</t>
  </si>
  <si>
    <t>Informe de avance III trimestre</t>
  </si>
  <si>
    <t>Informe de avance IV trimestre</t>
  </si>
  <si>
    <t xml:space="preserve">Participación ciudadana en la gestión pública </t>
  </si>
  <si>
    <t>200-05</t>
  </si>
  <si>
    <t>Atender requerimientos logísticos para la realización de eventos programados en el marco del Programa de Alimentación Escolar</t>
  </si>
  <si>
    <t>Requerimientos logisticos atendidos</t>
  </si>
  <si>
    <t>OE2 Promover una operación más descentralizada del PAE a cargo de los municipios, que fomente el desarrollo y crecimiento de las economías locales y regionales, privilegiando la participación de las comunidades en la operación y el control social del programa, mediante el diseño e implementación del modelo de operación del PAE en los municipios de las ETC departamentales, con el fin de mejorar la eficiencia, eficacia y transparencia del programa.</t>
  </si>
  <si>
    <t>Gestión presupuestal y eficiencia del gasto público</t>
  </si>
  <si>
    <t>201 Subdirección General</t>
  </si>
  <si>
    <t>Gestión integral para la prestación del servicio PAE </t>
  </si>
  <si>
    <t>200-06</t>
  </si>
  <si>
    <t>Fortalecer la estrategia de descentralización del PAE</t>
  </si>
  <si>
    <t>Estrategia de descentralización del PAE fortalecida</t>
  </si>
  <si>
    <t>Sumatoria de informes de avance frente al fortalecimiento de la estrategia de descentralización del PAE</t>
  </si>
  <si>
    <t>n/a</t>
  </si>
  <si>
    <t>OE5 Promover la eficiencia y transparencia a partir del fortalecimiento de las capacidades de las ETC y el despliegue del SiPAE, con el fin de prevenir hechos de corrupción y aumentar la confianza frente al programa y la Unidad.</t>
  </si>
  <si>
    <t xml:space="preserve">Gobierno digital </t>
  </si>
  <si>
    <t>Plan Estratégico de Tecnologías de la Información y las Comunicaciones -­ PETI</t>
  </si>
  <si>
    <t>2 Fortalecimiento de los sistemas de información para la gestión de la Alimentación Escolar Nacional</t>
  </si>
  <si>
    <t>2.1 Fortalecer la gestión y el seguimiento del PAE a través de herramientas TIC</t>
  </si>
  <si>
    <t>2.1.1 Servicio de información en materia educativa</t>
  </si>
  <si>
    <t>2.1.1.1 Desarrollar y poner en marcha el sistema de información del PAE</t>
  </si>
  <si>
    <t>210 Subdirección de Información</t>
  </si>
  <si>
    <t>Gestión de la tecnología e información</t>
  </si>
  <si>
    <t>210-01</t>
  </si>
  <si>
    <t>Realizar el desarrollo de las mejoras y nuevos requerimientos del ecosistema SiPAE.</t>
  </si>
  <si>
    <t>Avance en el desarrollo de las mejoras y nuevos requerimientos en el SIPAE.</t>
  </si>
  <si>
    <t xml:space="preserve"> = % Ejecutado / % Planeado</t>
  </si>
  <si>
    <t>C-2201-0700-4-20203J-2201048-02</t>
  </si>
  <si>
    <t>Definir plan de trabajo relacionados con las actividades de desarrollo e implementación de las mejoras y nuevos requerimientos del ecosistema SIPAE correspondiente a las fases III y IV</t>
  </si>
  <si>
    <t>Ejecución de las actividades y entregables dentro del segundo trimestre de acuerdo con el trabajo definido.</t>
  </si>
  <si>
    <t>Ejecución de las actividades y entregables dentro del tercer trimestre de acuerdo con el trabajo definido.</t>
  </si>
  <si>
    <t>Ejecución de las actividades y entregables dentro del cuarto trimestre de acuerdo con el trabajo definido.</t>
  </si>
  <si>
    <t>210-02</t>
  </si>
  <si>
    <t>Administrar tecnica y tecnologicamente el ecosistema SIPAE.</t>
  </si>
  <si>
    <t>Atención de solicitudes de servicio</t>
  </si>
  <si>
    <t xml:space="preserve"> = (# solicitudes atendidas / # solicitudes recibidas) *100</t>
  </si>
  <si>
    <t>Reporte trimestral de solicitudes atendias primer trimestre.</t>
  </si>
  <si>
    <t>Reporte trimestral de solicitudes atendias segundo trimestre.</t>
  </si>
  <si>
    <t>Reporte trimestral de solicitudes atendias tercero trimestre.</t>
  </si>
  <si>
    <t>Reporte trimestral de solicitudes atendias cuarto trimestre.</t>
  </si>
  <si>
    <t>210-03</t>
  </si>
  <si>
    <t>Prestar soporte a los sistemas de información de la Unidad.</t>
  </si>
  <si>
    <t>Cumplimiento de Acuerdos de Niveles Servicio</t>
  </si>
  <si>
    <t xml:space="preserve"> = (# solicitudes solucionadas / # solicitudes registradas) *100</t>
  </si>
  <si>
    <t>Reporte trimestral de solicitudes solucionadas primer trimestre.</t>
  </si>
  <si>
    <t>Reporte trimestral de solicitudes solucionadas segundo trimestre.</t>
  </si>
  <si>
    <t>Reporte trimestral de solicitudes solucionadas tercero trimestre.</t>
  </si>
  <si>
    <t>Reporte trimestral de solicitudes solucionadas cuarto trimestre.</t>
  </si>
  <si>
    <t>2.3 Promover el acceso y uso de la información del PAE para la toma de decisiones</t>
  </si>
  <si>
    <t>2.3.1 Servicio de monitoreo y seguimiento a partir de la analítica de datos del PAE</t>
  </si>
  <si>
    <t>2.3.1.1 Diseñar y actualizar un modelo de analítica de datos del Programa de Alimentación Escolar para la toma de decisiones</t>
  </si>
  <si>
    <t>210-04</t>
  </si>
  <si>
    <t>Elaborar un modelo de analítica de datos e implementarlo para una unidad de negocio.</t>
  </si>
  <si>
    <t>Avance en la ejecución del plan de trabajo.</t>
  </si>
  <si>
    <t xml:space="preserve"> =(Número actividades ejecutadas / Número actividades programadas)*100</t>
  </si>
  <si>
    <t>C-2201-0700-4-20203J-2201092-02</t>
  </si>
  <si>
    <t>Plan de trabajo 2025.
Ejecución de las actividades y entregables programados para el primer trimestre.</t>
  </si>
  <si>
    <t>Ejecución de las actividades y entregables programados para el segundo trimestre.</t>
  </si>
  <si>
    <t>Ejecución de las actividades y entregables programados para el tercer trimestre.</t>
  </si>
  <si>
    <t>Ejecución de las actividades y entregables programados para el cuarto trimestre.</t>
  </si>
  <si>
    <t>2.2 Implementar mejoras tecnológicas para la gestión de la Unidad de Alimentos para Aprender</t>
  </si>
  <si>
    <t>2.2.1 Servicio de información implementado</t>
  </si>
  <si>
    <t>2.2.1.2 Desarrollo</t>
  </si>
  <si>
    <t>210-05</t>
  </si>
  <si>
    <t>Apoyar con soporte en la infraestructura tecnológica de la UApA</t>
  </si>
  <si>
    <t>Avance en el soporte prestado a la infraestructura tecnológica de la UApA.</t>
  </si>
  <si>
    <t>Número de informes trimestrales de avance</t>
  </si>
  <si>
    <t>Numero</t>
  </si>
  <si>
    <t>C-2201-0700-4-20203J-2201094-02</t>
  </si>
  <si>
    <t>Informe de avance trimestral.</t>
  </si>
  <si>
    <t>Informe de avance primer trimestre.</t>
  </si>
  <si>
    <t>Informe de avance segundo trimestre.</t>
  </si>
  <si>
    <t>Informe de avance tercer trimestre.</t>
  </si>
  <si>
    <t>Seguridad digital</t>
  </si>
  <si>
    <t>Plan de Seguridad y Privacidad de la Información</t>
  </si>
  <si>
    <t>210-06</t>
  </si>
  <si>
    <t>Definir e implementar un plan de trabajo alineado a los controles de la ISO 27001 con el fin de fortalecer la postura del Sistema de Gestión de Seguridad y Privacidad de la Información de la UApA.</t>
  </si>
  <si>
    <t>Avance en la ejecución del Plan de Trabajo del Sistema de Gestión de Seguridad y Privacidad de la Información 2025.</t>
  </si>
  <si>
    <t>Hambre Cero</t>
  </si>
  <si>
    <t xml:space="preserve">Derecho Humano a la Alimentación </t>
  </si>
  <si>
    <t>Catalizador: C. Adecuación de
Alimentos</t>
  </si>
  <si>
    <t>Prácticas de alimentación saludable y adecuadas al curso de vida, poblaciones y territorios - Entornos de desarrollo que incentiven la alimentación saludable y adecuada</t>
  </si>
  <si>
    <t>OE4 Implementar modelos diferenciales, inclusivos y diversos para la operación del PAE en la zona urbana y en las ruralidades, con pertinencia territorial y enfoque étnico, priorizando las modalidades de preparación en sitio y el rescate del patrimonio gastronómico, con el fin de aportar en la alimentación saludable y la seguridad alimentaria de los NNAJ del sistema educativo oficial.</t>
  </si>
  <si>
    <t xml:space="preserve">Gestión del conocimiento y la innovación </t>
  </si>
  <si>
    <t>Plan Anual de Adquisiciones</t>
  </si>
  <si>
    <t>1.1.1.2 Desarrollar modelos de operación diferencial, con pertinencia territorial y enfoque étnico</t>
  </si>
  <si>
    <t>220 Subdirección de Análisis, Calidad e Innovación</t>
  </si>
  <si>
    <t>Gestión de la calidad e innovación de la alimentación escolar. </t>
  </si>
  <si>
    <t>220-01</t>
  </si>
  <si>
    <t>Actualizar los lineamientos, anexos técnicos, documentos e instrumentos que favorezcan la operación del Programa de Alimentación Escolar - PAE en el marco de los diferentes modelos de atención  con pertinencia territorial y étnica.</t>
  </si>
  <si>
    <t>Porcentaje de avance en la ejecución del plan de trabajo</t>
  </si>
  <si>
    <t>(Número de actividades desarrolladas / el total de actividades) * 100</t>
  </si>
  <si>
    <t>Plan de trabajo para Actualizar los lineamientos, anexos técnicos, documentos e instrumentos que favorezcan la operación del Programa de Alimentación Escolar - PAE en el marco de los diferentes modelos de atención  con pertinencia territorial y étnica.</t>
  </si>
  <si>
    <t>Avances en las actividades del plan de trabajo</t>
  </si>
  <si>
    <t>220-02</t>
  </si>
  <si>
    <t>Desarrollar estrategias sectoriales e intersectoriales que favorezcan la gobernanza territorial en alimentación escolar.</t>
  </si>
  <si>
    <t>Plan de trabajo para Desarrollar estrategias sectoriales e intersectoriales que favorezcan la gobernanza territorial en alimentación escolar.</t>
  </si>
  <si>
    <t>1.1.1.1 Brindar orientaciones técnicas en la calidad y pertinencia de la prestación del servicio de alimentación escolar</t>
  </si>
  <si>
    <t>230 Subdirección de Fortalecimiento</t>
  </si>
  <si>
    <t>230-01</t>
  </si>
  <si>
    <t>Desarrollar el plan integral de asistencia técnica para el fortalecimiento de la gestión en los territorios</t>
  </si>
  <si>
    <t>Acciones ejecutadas en el plan integral de asistencia técnica</t>
  </si>
  <si>
    <t>Acciones programas en el Plan Integral de A. T.</t>
  </si>
  <si>
    <t>Informe de avance en la implementación del Plan de Asistencia Técnica</t>
  </si>
  <si>
    <t>230-02</t>
  </si>
  <si>
    <t>Fortalecer capacidades técnicas en la gestión dirigida a los actores PAE</t>
  </si>
  <si>
    <t>Estrategias desarrolladas</t>
  </si>
  <si>
    <t>Número de estrategias desarrolladas</t>
  </si>
  <si>
    <t>estrategia desarrollada</t>
  </si>
  <si>
    <t>230-03</t>
  </si>
  <si>
    <t>Apoyar la gestión de asistencia técnica y seguimiento Integral en la operación del programa de alimentación escolar.</t>
  </si>
  <si>
    <t>Asistencias técnicas realizadas</t>
  </si>
  <si>
    <t>Asistencias técnicas realizadas / Asistencias técnicas programadas</t>
  </si>
  <si>
    <t>Informe de gestión de asistencia técnica</t>
  </si>
  <si>
    <t>230-04</t>
  </si>
  <si>
    <t>Aplicar un instrumento que permita el seguimiento a la implementación del PAE en las diferentes etapas del programa</t>
  </si>
  <si>
    <t>Seguimiento a la implementación del PAE</t>
  </si>
  <si>
    <t>Numero de seguimientos realizados</t>
  </si>
  <si>
    <t>Informes de operación correspondientes a la implementación del PAE</t>
  </si>
  <si>
    <t xml:space="preserve">Talento Humano </t>
  </si>
  <si>
    <t xml:space="preserve">Integridad </t>
  </si>
  <si>
    <t>Plan Anticorrupción y de Atención al Ciudadano</t>
  </si>
  <si>
    <t>240 Subdirección de Gestión Corporativa</t>
  </si>
  <si>
    <t>Gestión del talento humano </t>
  </si>
  <si>
    <t>240-01</t>
  </si>
  <si>
    <t>Programar, ejecutar y evaluar las actividades para el fomento de la política pública de integridad, transparencia y lucha contra la corrupción, con el propósito de fortalecer el sentido de pertenencia y vocación del servicio público.</t>
  </si>
  <si>
    <t>Actividades  para el fomento de la política pública de integridad, transparencia y lucha contra la corrupción programadas y ejecutadas</t>
  </si>
  <si>
    <t xml:space="preserve">Sumatoria de reporte de las actividades ejecutadas para la divulgación del código de etica e integridad </t>
  </si>
  <si>
    <t xml:space="preserve">Número </t>
  </si>
  <si>
    <t xml:space="preserve">Reporte de las actividades del código de ética realizadas </t>
  </si>
  <si>
    <t>Talento Humano</t>
  </si>
  <si>
    <t>Plan Anual de Vacantes</t>
  </si>
  <si>
    <t>240-02</t>
  </si>
  <si>
    <t xml:space="preserve">Ejecutar el plan anual de vacantes como instrumento de planificación, administración y actualización de la información del talento humano </t>
  </si>
  <si>
    <t xml:space="preserve">Información de OPEC actualizada </t>
  </si>
  <si>
    <t>Oferta pública de empleo (OPEC) actualizada en el aplicativo SIMO de la CNSC</t>
  </si>
  <si>
    <t>Reporte de actualización de las vacantes</t>
  </si>
  <si>
    <t>Plan Institucional de Capacitación</t>
  </si>
  <si>
    <t>240-03</t>
  </si>
  <si>
    <t xml:space="preserve">Fortalecer las habilidades, capacidades y conocimentos de los servidores públicos a través de la ejecución de actividades y su evaluación conforme a lo establecido en el plan institucional de capacitación </t>
  </si>
  <si>
    <t xml:space="preserve">Actividades de capacitación realizadas </t>
  </si>
  <si>
    <t>Sumatoria de reportes de las actividades de capacitación realizadas</t>
  </si>
  <si>
    <t>Reporte de las actividades de capacitación realizadas</t>
  </si>
  <si>
    <t>Plan de Incentivos Institucionales</t>
  </si>
  <si>
    <t>240-04</t>
  </si>
  <si>
    <t xml:space="preserve">Programar, ejecutar y evaluar las actividades de bienestar para los servidores públicos de la Unidad que contribuyan a mejorar su calidad de vida.  </t>
  </si>
  <si>
    <t xml:space="preserve">Actividades de bienestar realizadas </t>
  </si>
  <si>
    <t>Sumatoria de reportes de las actividades de bienestar realizadas</t>
  </si>
  <si>
    <t>Reporte de las actividades de bienestar realizadas</t>
  </si>
  <si>
    <t>Plan de Trabajo Anual en Seguridad y Salud en el Trabajo</t>
  </si>
  <si>
    <t>240-05</t>
  </si>
  <si>
    <t>Programar, ejecutar y evaluar las actividades contempladas en el plan anual de trabajo del SST para el cumplimiento de los estándares mínimos requeridos por la norma</t>
  </si>
  <si>
    <t xml:space="preserve">Actividades del SST programadas, ejecutadas y evaluadas </t>
  </si>
  <si>
    <t>Sumatoria de reportes de las actividades ejecutadas</t>
  </si>
  <si>
    <t>Reporte de cumplimiento de las actividades de Salud y Seguridad en el Trabajo</t>
  </si>
  <si>
    <t>Plan de Previsión de Recursos Humanos</t>
  </si>
  <si>
    <t>240-06</t>
  </si>
  <si>
    <t>Ejecutar el plan previsión de recursos humanos a través de la provisión efectiva de los empleos vacantes</t>
  </si>
  <si>
    <t xml:space="preserve">Actividades para la provisión de los empleos realizadas </t>
  </si>
  <si>
    <t xml:space="preserve">Sumatoria de reportes de las actividades para la provisión de los empleos realizadas </t>
  </si>
  <si>
    <t>Reporte de provisión de empleos</t>
  </si>
  <si>
    <t xml:space="preserve">Compras y contratación pública </t>
  </si>
  <si>
    <t>Gestión contractual y adquisiciones </t>
  </si>
  <si>
    <t>240-07</t>
  </si>
  <si>
    <t xml:space="preserve">Elaborar y revisar la documentación requerida para la contratación de los bienes y servicios de la entidad en las diferentes etapas de contratación, conforme a las necesidades planteadas por  las dependencias de la Unidad  </t>
  </si>
  <si>
    <t>Avance en la gestión contractual en sus diferentes etapas</t>
  </si>
  <si>
    <t>Numero de informes de la gestión contractual en sus diferentes etapas</t>
  </si>
  <si>
    <t xml:space="preserve">Informe de estado de la contratación </t>
  </si>
  <si>
    <t xml:space="preserve">Gestión documental </t>
  </si>
  <si>
    <t>Plan Institucional de Archivos de la Entidad ­PINAR</t>
  </si>
  <si>
    <t>Gestión documental </t>
  </si>
  <si>
    <t>240-08</t>
  </si>
  <si>
    <t>Definir e implementar las estrategias institucionales de gestión documental  de la información generada por la Unidad</t>
  </si>
  <si>
    <t>Estrategias institucionales para la función archivistica definidas e implementadas</t>
  </si>
  <si>
    <t>Sumatoria de informes de avance estrategias implementadas</t>
  </si>
  <si>
    <t xml:space="preserve">Informe de las estrategias implementadas en el período </t>
  </si>
  <si>
    <t>Relación Estado ciudadano</t>
  </si>
  <si>
    <t>240-09</t>
  </si>
  <si>
    <t>Ejecutar y controlar la salida a producción del Sistema de Atención al Ciudadano que establezca la Unidad, a través de la verificación, soporte e identificación de mejoras</t>
  </si>
  <si>
    <t>Avance de las acciones del Sistema de Atención al Ciudadano</t>
  </si>
  <si>
    <t>Sumatoria de reportes de avance de las acciones ejecutadas del SAC</t>
  </si>
  <si>
    <t>Informe de avance de las acciones de SAC</t>
  </si>
  <si>
    <t>Gestión financiera </t>
  </si>
  <si>
    <t>240-010</t>
  </si>
  <si>
    <t>Revisar, analizar, registrar y controlar las actividades financieras derivadas de los hechos económicos de la Unidad, con el próposito de fortalecer la gestión financiera y contribuir al  cumplimiento de las actividades misionales.</t>
  </si>
  <si>
    <t>Revisión y registro de las operaciones economicas</t>
  </si>
  <si>
    <t xml:space="preserve">Reporte e informe de las actividades ejecutadas </t>
  </si>
  <si>
    <t>240-011</t>
  </si>
  <si>
    <t xml:space="preserve">Programar y ejecutar las actividades a cargo de la Subdirección de Gestión Corporativa que permitan la implementación y mejora del Sistema Integrado de Gestión </t>
  </si>
  <si>
    <t xml:space="preserve">Actividades ejecutadas para la implementación del Sistema Integrado de Gestión </t>
  </si>
  <si>
    <t xml:space="preserve">Sumatoria de reporte de las actividades ejecutadas para la implementación del Sistema Integrado de Gestión </t>
  </si>
  <si>
    <t xml:space="preserve">Fortalecimiento organizacional y simplificación de procesos </t>
  </si>
  <si>
    <t>240-012</t>
  </si>
  <si>
    <t xml:space="preserve">Definir e implementar las acciones encaminadas al fortalecimiento institucional desde la gestión administrativa </t>
  </si>
  <si>
    <t xml:space="preserve">Acciones de apoyo definidas e implementadas </t>
  </si>
  <si>
    <t xml:space="preserve">Sumatoria de informes trimestrales frente a las acciones de apoyo definidas e implementadas </t>
  </si>
  <si>
    <t xml:space="preserve">Informe elaborado en el trimestre que contiene las acciones de apoyo definidas e implementadas </t>
  </si>
  <si>
    <t>ODS</t>
  </si>
  <si>
    <t>PNDE</t>
  </si>
  <si>
    <t>PND EJES TRANSFORMACIONALES</t>
  </si>
  <si>
    <t>PND CATALIZADORES</t>
  </si>
  <si>
    <t>COMPONENTES</t>
  </si>
  <si>
    <t>PLAN ESTRATEGICO SECTORIAL - PILARES</t>
  </si>
  <si>
    <t>OBJETIVOS ESTRATÉGICOS / RETOS</t>
  </si>
  <si>
    <t>POLÍTICAS DE GESTIÓN Y DESEMPEÑO INSTITUCIONAL - MIPG</t>
  </si>
  <si>
    <t>DEPENDENCIAS</t>
  </si>
  <si>
    <t>PROCESOS SIG</t>
  </si>
  <si>
    <t>CÓDIGO DEPENDENCIA</t>
  </si>
  <si>
    <t>Fin de la Pobreza</t>
  </si>
  <si>
    <t>Planeación Institucional </t>
  </si>
  <si>
    <t>100 Dirección General</t>
  </si>
  <si>
    <t>Dar prioridad al desarrollo de la población rural a partir de la educación</t>
  </si>
  <si>
    <t xml:space="preserve">Gestión con valores para resultados </t>
  </si>
  <si>
    <t>Compras y Contratación Pública</t>
  </si>
  <si>
    <t>Talento humano </t>
  </si>
  <si>
    <t xml:space="preserve">Información y comunicación </t>
  </si>
  <si>
    <t>Integridad </t>
  </si>
  <si>
    <t>Plan Estratégico de Talento Humano</t>
  </si>
  <si>
    <t xml:space="preserve">Gestión del conocimiento </t>
  </si>
  <si>
    <t>Transparencia, acceso a la información pública y lucha contra la corrupción </t>
  </si>
  <si>
    <t xml:space="preserve">N/A </t>
  </si>
  <si>
    <t> Fortalecimiento organizacional y simplificación de procesos </t>
  </si>
  <si>
    <t> Servicio al ciudadano </t>
  </si>
  <si>
    <t>Participación ciudadana en la gestión pública </t>
  </si>
  <si>
    <t>Racionalización de trámites Gobierno digital </t>
  </si>
  <si>
    <t>Seguridad digital </t>
  </si>
  <si>
    <t>Plan de Tratamiento de Riesgos de Seguridad y Privacidad de la Información</t>
  </si>
  <si>
    <t>Defensa jurídica </t>
  </si>
  <si>
    <t>Mejora normativa</t>
  </si>
  <si>
    <t>Gestión del conocimiento y la innovación </t>
  </si>
  <si>
    <t>Control interno disciplinario</t>
  </si>
  <si>
    <t>Gestión de la información estadística </t>
  </si>
  <si>
    <t>Seguimiento y evaluación del desempeño institucional </t>
  </si>
  <si>
    <t>Control interno</t>
  </si>
  <si>
    <t>Compras y contratación pública</t>
  </si>
  <si>
    <t>TH</t>
  </si>
  <si>
    <t>DE</t>
  </si>
  <si>
    <t>GV</t>
  </si>
  <si>
    <t>ER</t>
  </si>
  <si>
    <t>IC</t>
  </si>
  <si>
    <t>GC</t>
  </si>
  <si>
    <t>CI</t>
  </si>
  <si>
    <t xml:space="preserve">Transparencia, acceso a la información pública y lucha contra la corrupción </t>
  </si>
  <si>
    <t xml:space="preserve">Gestión de la información estadística </t>
  </si>
  <si>
    <t xml:space="preserve">Racionalización de trámites </t>
  </si>
  <si>
    <t>PROYECTOS</t>
  </si>
  <si>
    <t>OBJETIVO ESPECIFICO</t>
  </si>
  <si>
    <t>ACTIVIDADES</t>
  </si>
  <si>
    <t>RUBROS</t>
  </si>
  <si>
    <t>PAE</t>
  </si>
  <si>
    <t>PAE_1</t>
  </si>
  <si>
    <t>PAE_11</t>
  </si>
  <si>
    <t>SAT</t>
  </si>
  <si>
    <t>SIP</t>
  </si>
  <si>
    <t>SIP_1</t>
  </si>
  <si>
    <t>PAE_12</t>
  </si>
  <si>
    <t>SAF</t>
  </si>
  <si>
    <t>SIP_2</t>
  </si>
  <si>
    <t>SIP_11</t>
  </si>
  <si>
    <t>SIM</t>
  </si>
  <si>
    <t>SIP_3</t>
  </si>
  <si>
    <t>SIP_21</t>
  </si>
  <si>
    <t>SII</t>
  </si>
  <si>
    <t>SIP_31</t>
  </si>
  <si>
    <t xml:space="preserve"> 1.1.2.2 Hacer seguimiento a la operación y ejecución de los recursos del Programa de Alimentación Escolar asignados a las entidades territoriales</t>
  </si>
  <si>
    <t>SMS</t>
  </si>
  <si>
    <t>2.1.1.2 Mantener la infraestructura tecnológica para garantizar la disposición de la información del PAE</t>
  </si>
  <si>
    <t>2.2.1.1 Levantamiento de requerimientos</t>
  </si>
  <si>
    <t>2.3.1.2 Analizar datos y poner a disposición la información útil para la toma de decisiones frente al programa de alimentación escolar</t>
  </si>
  <si>
    <t>DIMENSIÓN MIPG</t>
  </si>
  <si>
    <t>INDIRECTO DIMENSIÓN</t>
  </si>
  <si>
    <t>PROYECTO FINANCIADOR</t>
  </si>
  <si>
    <t>INDIRECTO PROYECTO FINANC.</t>
  </si>
  <si>
    <t>OBJETIVO FINANCIADO</t>
  </si>
  <si>
    <t>INDIR. OBJETIVO</t>
  </si>
  <si>
    <t>PRODUCTO FINANCIADO</t>
  </si>
  <si>
    <t>INDIR. PRODUCTO</t>
  </si>
  <si>
    <t>COD. DEPENDENCIA</t>
  </si>
  <si>
    <t>No. Actividad</t>
  </si>
  <si>
    <t>COD. ACTIVIDAD</t>
  </si>
  <si>
    <t>RUBRO</t>
  </si>
  <si>
    <t>DIMENSIONES</t>
  </si>
  <si>
    <t>No. Iterac.</t>
  </si>
  <si>
    <t>% de Iterac,</t>
  </si>
  <si>
    <t>Valor programado</t>
  </si>
  <si>
    <t>% del total</t>
  </si>
  <si>
    <t>POLÍTICAS</t>
  </si>
  <si>
    <t>Gestión de la información estadística</t>
  </si>
  <si>
    <t>RECURSOS PROGRAMADOS</t>
  </si>
  <si>
    <t>OBJETIVOS</t>
  </si>
  <si>
    <t>PRODUCTOS</t>
  </si>
  <si>
    <t xml:space="preserve"> 2.1 Fortalecer la gestión y el seguimiento del PAE a través de herramientas TIC</t>
  </si>
  <si>
    <t>2.2.1.1Levantamiento de requerimientos</t>
  </si>
  <si>
    <t>2.3.1.1Diseñar y actualizar un modelo de analítica de datos del Programa de Alimentación Escolar para la toma de decisiones</t>
  </si>
  <si>
    <t>2.3.1.2Analizar datos y poner a disposición la información útil para la toma de decisiones frente al programa de alimentación escolar</t>
  </si>
  <si>
    <t xml:space="preserve">Suma de VALOR ANUAL ASIGNADO </t>
  </si>
  <si>
    <t>C-2201-0700-5-20203JZ-2201079-03</t>
  </si>
  <si>
    <t>UNIDAD ADMINISTRATIVA ESPECIAL DE ALIMENTACIÓN ESCOLAR - ALIMENTOS PARA APRENDER</t>
  </si>
  <si>
    <t>DIRECCIÓN GENERAL - PLANEACIÓN</t>
  </si>
  <si>
    <r>
      <rPr>
        <b/>
        <sz val="12"/>
        <rFont val="Calibri"/>
        <family val="2"/>
        <scheme val="minor"/>
      </rPr>
      <t>FORMATO:</t>
    </r>
    <r>
      <rPr>
        <sz val="12"/>
        <rFont val="Calibri"/>
        <family val="2"/>
        <scheme val="minor"/>
      </rPr>
      <t xml:space="preserve"> SEGUIMIENTO PLAN DE ACCIÓN INSTITUCIONAL - SEGUNDO TRIMESTRE 2025
Versión 2</t>
    </r>
  </si>
  <si>
    <t>META FÍSICA</t>
  </si>
  <si>
    <t>GESTIÓN DE RECURSOS</t>
  </si>
  <si>
    <t>AVANCE CUALITATIVO</t>
  </si>
  <si>
    <t xml:space="preserve">Evidencias </t>
  </si>
  <si>
    <t>PROGRAMADO</t>
  </si>
  <si>
    <t>EJECUTADO</t>
  </si>
  <si>
    <t>% EJECUTADO - TRIMESTRE</t>
  </si>
  <si>
    <t>100-01</t>
  </si>
  <si>
    <t xml:space="preserve">Realizar acciones que promuevan el fortalecimiento estratégico y misional de la Unidad </t>
  </si>
  <si>
    <t>Número de reportes o documentos elaborados de acciones realizadas para promover el fortalecimiento estratégico</t>
  </si>
  <si>
    <t xml:space="preserve">Durante el trimestre se llevaron a cabo avances en la construcción de la Política Pública de Alimentación Escolar (PPAE), mediante el desarrollo de diversos insumos técnicos, normativos, analíticos y metodológicos que respaldan su formulación. Entre estos se destacan la elaboración de diagnósticos temáticos sobre el contexto actual del programa, el marco normativo vigente, la gestión territorial, los principales actores involucrados, los enfoques diferenciales (étnico, de género, etario, ruralidad, entre otros), las experiencias internacionales comparadas, así como los riesgos de corrupción en la cadena de operación del programa. También se avanzó en la presentación de enfoques conceptuales, la construcción del marco teórico y metodológico de la política, la sistematización de información sectorial, la revisión de prensa especializada, el mapeo y caracterización de actores clave, el análisis de la normativa aplicable, la articulación con entidades del nivel nacional y territorial, y la estructuración preliminar del documento CONPES. 
Adicionalmente, se implementaron mecanismos de seguimiento de tareas, se consolidaron matrices de planeación, análisis y gestión documental, y se desarrollaron espacios participativos con actores del sector. En conjunto, estas acciones han permitido avanzar de forma técnica, participativa, articulada e interinstitucional en el diseño de una política integral, contextualizada, basada en evidencia, y orientada a garantizar el derecho a la alimentación de los niños, niñas y adolescentes del país en condiciones de calidad, pertinencia cultural y sostenibilidad.
Respecto a la ejecución de los recursos programados para el segundo trimestre, no se ejecutaron al 100% teniendo en cuenta lo siguiente:
- Cto. 091/2025: Terminó anticipadamente el 30 de abril de 2025. Se gestionó acta de liquidación para liberación de saldo RP.
-Cto. 048/2025: Contratista tramitó la cuenta de cobro de correspondiente al mes de Junio, posterior al cierre contable.
-Cto. 048/2025: Contratista tramitó la cuenta de cobro de correspondiente al mes de Junio, posterior al cierre contable.
--Cto. 143/2025: Contratista tramitó la cuenta de cobro de correspondiente al mes de Junio, posterior al cierre contable
</t>
  </si>
  <si>
    <t>100-02</t>
  </si>
  <si>
    <t>Desarrollar las metodologías e instrumentos  para la formulación, ejecución, seguimiento y evaluación de las políticas, planes, programas y proyectos estratégicos de la Unidad.</t>
  </si>
  <si>
    <t>Número de informes de seguimiento y evaluación</t>
  </si>
  <si>
    <t>(Número de informes de seguimiento en el trimestre/Número de informes de seguimiento requeridos en el trimestre)*100</t>
  </si>
  <si>
    <t>Informe que reporte los avances en el seguimiento y evaluación de los Programas y proyectos de la Unidad</t>
  </si>
  <si>
    <t>En el trimestre se consolidaron acciones técnicas, jurídicas y administrativas orientadas al fortalecimiento normativo, programático y operativo del Programa de Alimentación Escolar (PAE) y de la Unidad Administrativa Especial de Alimentación Escolar (UApA), incluyendo la elaboración, ajuste y remisión de proyectos normativos (decretos, resoluciones y leyes), respuestas y solicitudes interinstitucionales (MEN, SAE, DNP, Supersubsidio, Mintic), análisis financieros y sectoriales, guías de soporte técnico, así como la sistematización de insumos estratégicos como la cadena de valor y la gestión de activos provenientes de sociedades no extintas.</t>
  </si>
  <si>
    <t>110-01</t>
  </si>
  <si>
    <t>Durante el primer semestre de 2025, la UApA reportó un avance del 68,6% en cobertura nacional del Programa de Alimentación Escolar (PAE), equivalente a 4.818.159 beneficiarios, según el indicador de Sinergia (ID 154), aunque aún por debajo de la meta del 90%. En el marco de la Ruta Hambre Cero, se evidenció progreso en la modalidad de comida caliente, destacándose el caso de Cartagena, mientras que no se reportó operación del PAE en receso escolar. En compromisos con grupos étnicos, se cumplió el indicador NT2-59 con la elaboración de lineamientos técnicos concertados, pero el IT2-31 presentó debilidades en su implementación y falta de reporte. Finalmente, en el seguimiento a compromisos de gobierno, se identificó ausencia de avances en la mayoría de los compromisos priorizados, lo que evidencia la necesidad de mayor articulación y reporte. Se recomienda fortalecer el cumplimiento operativo, el registro de avances y la coordinación interinstitucional.</t>
  </si>
  <si>
    <t>Informe reportes primer semestre 2025</t>
  </si>
  <si>
    <t>110-02</t>
  </si>
  <si>
    <t>Porcentaje de avance en la implementación de las políticas de gestión y desempeño del MIPG</t>
  </si>
  <si>
    <t>110-03</t>
  </si>
  <si>
    <t>Porcentaje de avance de actualización del Sistema integrado de Gestión</t>
  </si>
  <si>
    <t>Evidencia:
20250702_Informe_segundo_trimestre_actividad_110-3 PAI</t>
  </si>
  <si>
    <t>110-04</t>
  </si>
  <si>
    <t>Durante el segundo trimestre de la vigencia, se elaboraron tres informes correspondientes a los meses de marzo, abril y mayo, relacionados con la información reportada sobre la matricula, porcentaje de cobertura del Programa de Alimentación Escolar (PAE), tanto por entidad territorial certificada como por municipio.</t>
  </si>
  <si>
    <t>Reporte Simat marzo 2025
Reporte Simat abril 2025
Reporte Simat mayo 2025</t>
  </si>
  <si>
    <t>Ejecutar una estrategia de comunicación a través de medios institucionales, para difundir al interior de la UApA y en todo el territorio nacional los temas estratégicos y logros del PAE.</t>
  </si>
  <si>
    <t>Sumatoria de Informes de avance frente a la implementación de la estrategia de comunicación</t>
  </si>
  <si>
    <t>Informe seguimientos plan de acción institucional II trimestre de 2025</t>
  </si>
  <si>
    <t>Cumplimiento del Plan Anual de Auditorías de la vigencia</t>
  </si>
  <si>
    <t xml:space="preserve"> </t>
  </si>
  <si>
    <t>Cumplimiento del Plan Anual de Audítorias de la vigencia</t>
  </si>
  <si>
    <t>Se allegan a la carpeta de soportes del segundo semestre, un total de 15 documentos que dan cuenta de gestión realizada. A continuación se detallan: Auditoría al proyecto de inversión para la ampliación del PAE a nivel nacional-vigencia 2024, certificado contratación CGR abril 2025, certificado contratación CGR marzo 2025, certificado contratación CGR mayo 2025, informe austeridad y eficiencia del gasto público I trimestre 2025, informe de verificación al reporte del SIGA, informe verificación a la concertación y formalización de los acuerdos de gestión vigencia 2024 – 2025, monitoreo PAAC - III cuatrimestre 2024, informe de verificación al cumplimiento de las normas de carrera, obras inconclusas abril 2025, obras inconclusas marzo 2025, obras inconclusas mayo 2025, seguimiento al mapa de riesgos IV 2024, verificación al cumplimiento de los lineamientos para la vinculación laboral de personas con discapacidad y verificación al sistema único de información de trámites (SUIT).</t>
  </si>
  <si>
    <t>Número de solicitudes de defensa jurídica respondidas oportunamente en el trimestre  / Número de solicitudes de defensa jurídica recibidas en la entidad en el trimestre *100</t>
  </si>
  <si>
    <t xml:space="preserve">En el enlace habilitado se encuentran 3 carpetas que contienen los soportes documentales de lo descrito en el avance cualitativo y documento de word con una descripción breve frente a cada uno de ellos.
</t>
  </si>
  <si>
    <t>Distribución trimestral de recursos de acuerdo con el comportamiento histórico de las Transferencias a las ETC</t>
  </si>
  <si>
    <t>Relación de giros efectuados durante el segundo trimestre 2025</t>
  </si>
  <si>
    <t>Distribuir a las entidades territoriales del Catatumbo, los recursos del Presupuesto General de la Nación, destinados a cofinanciar la operación del Programa de Alimentación Escolar, atendiendo los criterios de focalización y priorización.</t>
  </si>
  <si>
    <t>(Recursos girados a la ETC del Catatumbo en el trimestre/Recursos programados en el trimestre) *100</t>
  </si>
  <si>
    <t>Apoyo a la gestión institucional realizado</t>
  </si>
  <si>
    <t>Número de informes consolidados del apoyo institucional realizado</t>
  </si>
  <si>
    <t>Informe de acciones de apoyo a la gestión institucional para la operación del PAE.</t>
  </si>
  <si>
    <t>Atender requerimientos de apoyo y asistencia técnica en todo el territorio nacional en el marco de la operación del PAE.</t>
  </si>
  <si>
    <t>Informe Trimestral de Desplazamiento de contratistas y tiquetes proyecto PAE</t>
  </si>
  <si>
    <t>* Informe_Ejecutivo_Plan_Accion_Moodle_UAPA y Entregables Equipo Moodle.</t>
  </si>
  <si>
    <t>Administrar técnica y tecnológicamente el ecosistema SIPAE.</t>
  </si>
  <si>
    <t>Reporte trimestral de solicitudes atendidas primer trimestre.</t>
  </si>
  <si>
    <t>Reporte trimestral de solicitudes atendidas segundo trimestre.</t>
  </si>
  <si>
    <t>* Detalle Actividades Atendidas</t>
  </si>
  <si>
    <t>Reporte trimestral de solicitudes atendidas tercer trimestre.</t>
  </si>
  <si>
    <t>* Correo electrónico del reporte por parte del gestor de incidentes líder de la mesa de servicios del SiPAE 
* Detalle casos reportados</t>
  </si>
  <si>
    <t>Durante el segundo trimestre se realizó la planeación de las etapas para la base del modelo de analítica de datos del Programa de Alimentación Escolar para la toma de decisiones.
La contratación del recurso humano que apoya en la ejecución de las actividades se realizó el 25 de junio de 2025, motivo por el cual se presentó solo el plan de trabajo, para ejecutar su etapa de alistamiento durante el tercer y cuarto trimestre.</t>
  </si>
  <si>
    <t>Plan de trabajo para el diseño del modelo de analítica de datos.</t>
  </si>
  <si>
    <t>Durante el segundo trimestre de 2025 se realizaron las siguientes actividades que permitieron asegurar la disponibilidad, rendimiento y eficiencia de los servicios desplegados en la nube Microsoft Azure:
1. Soporte y Mantenimiento de Infraestructura en Azure
2. Servicios y Recursos Soportados
3. Gestión de Costos con Enfoque de Soporte
4. Impacto del Soporte a la Unidad
5. Acciones Recomendadas para Continuar el Soporte Efectivo</t>
  </si>
  <si>
    <t>Informe Semestral – Soporte Azure</t>
  </si>
  <si>
    <t>Informe de avance cuarto trimestre.</t>
  </si>
  <si>
    <t>Para el primer trimestre, que contempló solo el mes de junio, se avanzó con las siguientes actividades:
* Se estructura el plan de Seguridad y privacidad de la información y el Plan de tratamiento de riesgos de SPI.
* Se realiza el proyecto de resolución que actualiza las políticas de seguridad y privacidad de la información y seguridad digital.
* Se actualizó la documentación relacionada con la gestión de activos de información.
* Se realiza la actualización del MST - MN – 02 Manual de Políticas de seguridad y privacidad de la información y seguridad digital, que contiene los controles y lineamientos de seguridad para la Unidad.
* Se elabora el instrumento para el seguimiento de los controles de SPI establecidos en la Unidad.
* Se realiza la actualización del MST-PL-01 Plan de Comunicación sensibilización y concienciación en SPI.
La contratación del recurso humano que ejecuta las actividades del plan de trabajo se realizó el 28 de mayo de 2025 por decisiones administrativas, dicho plan está asociado a los planes de, seguridad y privacidad de la información y plan de tratamiento de riesgos de seguridad (planes del decreto 612 de 2018) por lo que se presentaron algunos avances, estos planes fueron ajustados de tal manera que su ejecución se dé durante el tercer y cuarto trimestre.</t>
  </si>
  <si>
    <t>210-07</t>
  </si>
  <si>
    <t>Implementar el Modelo de Arquitectura Empresarial definido por MInTIC, para la Unidad Administrativa Especial de Alimentación Escolar, que comprenda los procesos estratégicos, misionales y de apoyo de la Entidad, alineado con el marco de referencia de Arquitectura Empresarial (MRAE) definido por MinTIC.</t>
  </si>
  <si>
    <t xml:space="preserve">Documento del Modelo de Arquitectura Empresarial </t>
  </si>
  <si>
    <t>% de avance del Documento de implementación del Modelo de arquitectura empresarial aprobado</t>
  </si>
  <si>
    <t>Informe de avance del Documento de implementación del Modelo de arquitectura empresarial</t>
  </si>
  <si>
    <t>Actualizar los lineamientos, anexos técnicos, documentos e instrumentos que favorezcan la operación del Programa de Alimentación Escolar - PAE en el marco de los diferentes modelos de atención con pertinencia territorial y étnica.</t>
  </si>
  <si>
    <t>(Número de actividades desarrolladas /Número de actividades programadas) * 100</t>
  </si>
  <si>
    <t>"Durante el segundo trimestre de 2025 y conforme el plan de trabajo propuesto se desarrollaron las siguientes actividades;
1. Propuesta de plan de trabajo actualización lineamiento Resolución 335 de 2021: Se realizó la propuesta del plan de trabajo desde el Equipo Directivo para llevar a cabo la actualización de la Resolución 335 de 2021 y sus anexos técnicos.
2. Documentos y anexos actualizados: Se incluye la propuesta de ajuste de los Anexos Técnicos: Alimentación Saludable y Sostenible, Calidad e Inocuidad, Compras públicas locales de Alimentos y Sostenibilidad Ambiental liderados desde la Subdirección de Análisis, Calidad e Innovación; los cuales están en proceso de revisión de los Directivos de la UApA.
3. Guía para la implementación de la resolución 18858 de 2018 -  - PAE para pueblos indígenas: Se diseñó la guía para la implementación de la Resolución 18858 de 2018, se incluye la versión que se revisará de manera conjunta con los delegados de la Subcomisión PAE para pueblos indígenas de la CONTCEPI a fin de contar con la versión final concertada y aprobada.
4. Ruta de Alertas PAE para pueblos indígenas: Se diseñó la ruta de alertas PAE para pueblos indígenas se incluye la versión que se revisará de manera conjunta con los delegados de la Subcomisión PAE para pueblos indígenas de la CONTCEPI a fin de contar con la versión final concertada y aprobada.
5. Guía para el seguimiento y monitoreo del PAE para pueblos indígenas: Se realizó el avance de la guía para el seguimiento y monitoreo del PAE para pueblos indígenas.
6. Documento  Plan de muestreo Microbiológico y fisicoquímico en el PAE y caja de herramientas: Se realizó el documento de plan de muestreo microbiológico y fisicoquímico en el PAE y la caja de herramientas, que se encuentra en el proceso de revisión y aprobación.
7. Fichas orientadoras gastronomía: Con el objetivo de orientar a las Entidades Territoriales Certificadas (ETC) en la correcta aplicación de herramientas para la mejora continua en la aceptación de los complementos dentro del Programa de Alimentación Escolar (PAE), se ha elaborado una serie de fichas gastronómicas orientadoras. Estas fichas incluyen directrices claras y prácticas sobre diferentes aspectos clave relacionados con la preparación de carnes, ensaladas, arroces, pastas, huevos y técnicas de corte.
8. Boletín comportamiento de brotes de ETA y alertas de Calidad e Inocuidad en el PAE: Dando cumplimiento a la actividad de realización del boletín para el segundo trimestre de 2025,  se diseñó el Boletín de Alertas y Brotes de ETA en el PAE- Primer semestre 2025"".
9. Análisis y seguimiento de las condiciones que afectan la prestación del PAE y propuestas de mejoramiento: Se diseñó el documento ""Análisis y Recomendaciones para el mejoramiento de la calidad en la prestación del servicio del PAE con base en las alertas por Brotes de ETA asociados al PAE.
10. Evaluación impacto ambiental en el PAE: Se diseñó el documento metodológico de la Evaluación de Impacto Ambiental del PAE.
11. Notas Técnicas: Se diseñaron 6 Notas Técnicas: I) Bebida láctea en el Programa de Alimentación Escolar, II) ""Día de la afrocolombianidad, y desde la UAPpA-PAE: Eso cómo se come"", III) Manejo de Carne - generalidades, IV) Plan de muestreo microbiológico y fisicoquímico en el Programa de Alimentación Escolar, V) proyectos pedagógicos productivos en el Programa de Alimentación Escolar, VI) Conducta alimentaria: avances y desafíos en el Programa de Alimentación Escolar"</t>
  </si>
  <si>
    <t>Documentos técnicos
Anexos ajustados PAE Mayoritario
Guías
Fichas orientadoras
Boletín
Notas Técnicas</t>
  </si>
  <si>
    <t>Grabaciones.
Listados de asistencia.
Presentaciones.
Piezas de convocatorias (invitaciones).</t>
  </si>
  <si>
    <t>Plan integral de asistencia técnica para el fortalecimiento de la gestión en los territorios desarrollado</t>
  </si>
  <si>
    <t>Sumatoria de informes frente al avance del plan integral de asistencia técnica</t>
  </si>
  <si>
    <t>1 Informe del desarrollo del Plan Integral de Asistencia Técnica</t>
  </si>
  <si>
    <t xml:space="preserve">Desarrollar el modelo de operación territorial que permita el fortalecimiento de capacidades técnicas de los actores PAE </t>
  </si>
  <si>
    <t>Modelo de operación territorial desarrollado</t>
  </si>
  <si>
    <t>Sumatoria de informes</t>
  </si>
  <si>
    <t xml:space="preserve">Informe del desarrollo del modelo de operación territorial </t>
  </si>
  <si>
    <t>1 informe del modelo de operación territorial</t>
  </si>
  <si>
    <t>Informe del desarrollo del modelo de operación territorial</t>
  </si>
  <si>
    <t>Realizar seguimiento a la implementación del PAE en las diferentes etapas del programa</t>
  </si>
  <si>
    <t>Seguimiento a la implementación del PAE realizado</t>
  </si>
  <si>
    <t>Sumatoria de informes sobre seguimiento a la implementación del PAE</t>
  </si>
  <si>
    <t>Durante el segundo trimestre, la subdirección de fortalecimiento ha enviado los insumos obtenidos del seguimiento a la operación, así como mediante los ejercicios de asistencia técnica y acompañamiento territorial realizados por los equipos de la UApA. Dicha información publicada mensualmente en la página de la entidad, permite evidenciar las ETC con riesgo de suspensión del servicio. No se presenta el informe de julio, dado que aún está en revisiones para su publicación en la página de la UAPA. Es importante precisar que la consolidación y revisión final en este momento está a cargo de la Subdirección general.</t>
  </si>
  <si>
    <t>2 Informes de Operación del Programa de Alimentación Escolar</t>
  </si>
  <si>
    <t>Desarrollar acciones para el fortalecimiento de la gestión de modelos de operación implementados por parte de las entidades territoriales, de forma articulada con el plan de asistencia y seguimiento de la UApA.</t>
  </si>
  <si>
    <t>Acciones para el fortalecimiento territorial en la gestión de los modelos de operación</t>
  </si>
  <si>
    <t>Sumatoria de informes con acciones de fortalecimiento implementadas en la operación PAE</t>
  </si>
  <si>
    <t>Informe con acciones de fortalecimiento implementadas en la operación PAE</t>
  </si>
  <si>
    <t>1 Informe acciones de fortalecimiento</t>
  </si>
  <si>
    <t>Actividades para el fomento de la política pública de integridad, transparencia y lucha contra la corrupción programadas y ejecutadas</t>
  </si>
  <si>
    <t xml:space="preserve">Sumatoria de reporte de las actividades ejecutadas para la divulgación del código de ética e integridad </t>
  </si>
  <si>
    <t>El 13 de mayo con el apoyo del Departamento Administrativo de la Función Pública se desarrolló un evento virtual denominado: Apropiación de los Valores del Código de Integridad.</t>
  </si>
  <si>
    <t>Invitación actividad, listado de asistencia y pantallazos de actividad.</t>
  </si>
  <si>
    <t xml:space="preserve">Actividades del plan de vacantes realizadas </t>
  </si>
  <si>
    <t>Sumatoria de reportes de las actividades del plan de vacantes realizadas</t>
  </si>
  <si>
    <t xml:space="preserve">Reporte de las actividades del plan de vacante realizadas </t>
  </si>
  <si>
    <t>Reporte de seguimiento al cumplimiento del plan de vacantes de la Unidad</t>
  </si>
  <si>
    <t>Reporte de actividades realizadas</t>
  </si>
  <si>
    <t xml:space="preserve">Fortalecer las habilidades, capacidades y conocimientos de los servidores públicos a través de la ejecución de actividades y su evaluación conforme a lo establecido en el plan institucional de capacitación </t>
  </si>
  <si>
    <t xml:space="preserve">Durante el trimestre se llevaron a cabo las siguientes actividades de capacitación en dos de los ejes definidos por el Departamento Administrativo de la Función Pública:
-Territorio, Vida y Ambiente: Sostenibilidad Ambiental, Seguridad y Salud en el Trabajo, Política de Participación Ciudadana, Política de Gestión del Conocimiento y Gestión del Cambio.
-Probidad, Ética e Identidad de lo Público: Prevención de acoso laboral, sexual y su respectiva normatividad.
</t>
  </si>
  <si>
    <t>Listados de asistencia, registro fotográfico, memorias.</t>
  </si>
  <si>
    <t xml:space="preserve">Durante el trimestre se llevaron a cabo las siguientes actividades de bienestar en tres de los ejes definidos por el Departamento Administrativo de la Función Pública:
- Equilibrio Psicosocial: Actividades de integración (Día de la Madre, Día del Padre, Día de la Secretaria, Celebración Cumpleaños), Entorno laboral saludable (Clase de Rumba y Yoga), Salario Emocional (Día de Cumpleaños), Ferias de Servicio y Emprendimientos, Día de la Familia, Día de los niños, Día del Servidor Público, Reconocimiento a la profesión, Programa Servimos.
- Diversidad e inclusión: Campaña de buen trato y Charla sobre prevención de acoso laboral, sexual y su respectiva normatividad.
- Identidad y vocación por el servicio público: Código de Integridad
</t>
  </si>
  <si>
    <t>Durante el trimestre abril - junio se avanzó en actividades de conformación y sensibilización de la brigada de emergencias, sensibilización en riesgo psicosocial y acoso laboral, identificación de peligros/riesgos laborales, sensibilización sobre reciclaje, Actividad física (yoga, pausas activas, rumba) y seguimiento de condiciones de trabajo.</t>
  </si>
  <si>
    <t>Seguimiento al estado de la provisión de empleos en el periodo del reporte</t>
  </si>
  <si>
    <t>Reporte de seguimiento</t>
  </si>
  <si>
    <t xml:space="preserve">Elaborar y revisar la documentación requerida para la contratación de los bienes y servicios de la entidad en las diferentes etapas de contratación, conforme a las necesidades planteadas por las dependencias de la Unidad  </t>
  </si>
  <si>
    <t>Informe del estado de la contratación en la Unidad.</t>
  </si>
  <si>
    <t>Definir e implementar las estrategias institucionales de gestión documental de la información generada por la Unidad</t>
  </si>
  <si>
    <t>Estrategias institucionales para la función archivística definidas e implementadas</t>
  </si>
  <si>
    <t>Se realizó un 1er estudio de mercado de proveedores externos para desarrollar e implementar el SGDEA de la entidad, acorde con normatividad archivística aplicable a la UApA. 
Se recibió y analizó propuesta de proveedor externo de una herramienta tecnológica de Ventanilla de Correspondencia con el fin de determinar su viabilidad en las actividades de recibo y procesamiento de información externa en la entidad. 
Se realizó 1er avance del Diagnóstico Archivístico de la UApA, con el fin de establecer el estado de los archivos de la entidad y determinar la aplicación de los procesos archivísticos necesarios.
(los 3 avances citados tendrán continuidad en el 3er trimestre)</t>
  </si>
  <si>
    <t xml:space="preserve">Informe ejecutivo comparativo propuestas SGDEA de proveedores externos.
Presentación informe ejecutivo (comparativo propuestas SGDEA de proveedores externos).
Reporte técnico proveedor externo herramienta Ventanilla de Correspondencia.
Presentación Diagnóstico Archivístico de la UApA.
</t>
  </si>
  <si>
    <t>Hacer el seguimiento al aplicativo de Atención al Ciudadano (ORFEO), a través de la verificación, soporte e identificación de mejoras</t>
  </si>
  <si>
    <t xml:space="preserve">Avance de las acciones del aplicativo de Atención al Ciudadano (ORFEO) </t>
  </si>
  <si>
    <t>Informe PQRSD (abril 2025): Publicación del informe trimestral identificando las necesidades técnicas del aplicativo.
Mesas Técnicas (mayo 2025): Evaluación de 4 proveedores en conjunto con la Subdirección de Información para posibles soluciones tecnológicas.
Socialización de Propuestas: Presentación al Comité Directivo de las propuestas para mejora y mantenimiento del SGDEA.
Novedades o Impedimentos: El sistema presenta fallas técnicas y no es posible realizar modificaciones ni mantenimiento debido a la falta de personal técnico. La meta es evaluar la viabilidad de continuar operando bajo el sistema de atención al ciudadano Orfeo.</t>
  </si>
  <si>
    <t xml:space="preserve">* Informe trimestral de PQRSD 
* Registro de asistencia a las mesas de trabajo.
* Actas de reunión
</t>
  </si>
  <si>
    <t>Revisar, analizar, registrar y controlar las actividades financieras derivadas de los hechos económicos de la Unidad, con el propósito de fortalecer la gestión financiera y contribuir al  cumplimiento de las actividades misionales.</t>
  </si>
  <si>
    <t>Revisión y registro de las operaciones económicas</t>
  </si>
  <si>
    <t>Información Exógena Nacional correspondiente a la vigencia 2024
Revisión de los Certificados de Ingresos y Retenciones de los funcionarios
Elaboración de las órdenes de pago Extensivas en SIIF Nación.</t>
  </si>
  <si>
    <t>Programar y ejecutar las actividades a cargo de la Subdirección de Gestión Corporativa que permitan la mejora continua de los procesos de apoyo de la Entidad.</t>
  </si>
  <si>
    <t>Actividades ejecutadas para la mejora continua de los procesos de apoyo de la Entidad.</t>
  </si>
  <si>
    <t xml:space="preserve">Sumatoria de informes de actividades ejecutadas para la mejora continua de los procesos de apoyo de la Entidad. </t>
  </si>
  <si>
    <t xml:space="preserve">Informe de las actividades ejecutadas </t>
  </si>
  <si>
    <t>240-013</t>
  </si>
  <si>
    <t>Articular las acciones requeridas para la implementación del rediseño institucional y la formalización laboral que contribuyan al fortalecimiento del Programa de Alimentación Escolar</t>
  </si>
  <si>
    <t xml:space="preserve">Actividades de rediseño institucional realizadas </t>
  </si>
  <si>
    <t>Sumatoria de reportes de las actividades realizadas</t>
  </si>
  <si>
    <t>Implementar un plan de trabajo de acuerdo a la priorización de las actividades identificadas en el contexto institucional - informe trimestral</t>
  </si>
  <si>
    <t>240-014</t>
  </si>
  <si>
    <t>Requerimientos logísticos atendidos</t>
  </si>
  <si>
    <t>Informe de avance trimestral</t>
  </si>
  <si>
    <t>PLAN. FÍSICO TR - II</t>
  </si>
  <si>
    <t>CÓDIGO</t>
  </si>
  <si>
    <t>PROG.</t>
  </si>
  <si>
    <t>% EJEC.</t>
  </si>
  <si>
    <t>Subdirección General</t>
  </si>
  <si>
    <t>Dirección General</t>
  </si>
  <si>
    <t>Dirección General - Planeación</t>
  </si>
  <si>
    <t>Dirección General - Comunicaciones</t>
  </si>
  <si>
    <t>Oficina de Control Interno</t>
  </si>
  <si>
    <t>Dirección General - Jurídica</t>
  </si>
  <si>
    <t>Subdirección de Análisis, Calidad e Innovación</t>
  </si>
  <si>
    <t>Subdirección de Gestión Corporativa</t>
  </si>
  <si>
    <t>Subdirección de Fortalecimiento</t>
  </si>
  <si>
    <t>Subdirección de Información</t>
  </si>
  <si>
    <t>PLAN. FINANCIERO</t>
  </si>
  <si>
    <t>VALOR ANUAL ASIGNADO **</t>
  </si>
  <si>
    <t>PROG. ACUMULADO SEMESTRAL</t>
  </si>
  <si>
    <t>EJECUCIÓN ACUMULADA</t>
  </si>
  <si>
    <t>% EJEC.TR II</t>
  </si>
  <si>
    <t>%Acumulado  SEMESTRAL</t>
  </si>
  <si>
    <t xml:space="preserve">% EJECUCIÓN TOTAL </t>
  </si>
  <si>
    <t>TR I</t>
  </si>
  <si>
    <t>TRII</t>
  </si>
  <si>
    <t>TOTAL ACUMULADA</t>
  </si>
  <si>
    <t>Subdirección General *</t>
  </si>
  <si>
    <t>Dirección General  - Control Interno</t>
  </si>
  <si>
    <t>Total</t>
  </si>
  <si>
    <r>
      <rPr>
        <sz val="10"/>
        <rFont val="Tahoma"/>
        <family val="2"/>
      </rPr>
      <t>*</t>
    </r>
    <r>
      <rPr>
        <b/>
        <sz val="10"/>
        <rFont val="Tahoma"/>
        <family val="2"/>
      </rPr>
      <t xml:space="preserve"> </t>
    </r>
    <r>
      <rPr>
        <sz val="10"/>
        <rFont val="Tahoma"/>
        <family val="2"/>
      </rPr>
      <t>El valor anual asignado para la Subdirección General incluye los recursos adicionales para la operación del Programa en la región del Catatumbo por $93.908.319.824</t>
    </r>
  </si>
  <si>
    <t>** Este valor corresponde al asignado para cada dependencia en el Plan de Acción Institucional V2</t>
  </si>
  <si>
    <t xml:space="preserve">•	Presentación Avances mayo de la PPAE
•	Presentación Enfoques propuestos para la PPAE
•	Presentación Enfoques diferenciales según variables SIMAT
•	Presentación revisión normativa para la PPAE
•	Presentación mapeo de actores para la PPAE
•	Presentación mapeo casos de corrupción en la gestión PAE
•	Documento diagnóstico intersectorial
•	Documento de contexto para la PPAE
•	Documento diagnóstico de análisis de datos
•	Documento diagnóstico experiencias internacionales
•	Documento bibliografía del diagnóstico
•	Documento antecedentes del PAE
•	documento diagnóstico de análisis normativo
•	Documento diagnóstico de gestión territorial
•	Documento diagnóstico de análisis de actores
•	Documento diagnóstico de enfoques de política
•	Borrador CONPES PPAE
•	Documento descripción de avance PPAE
•	Matriz de Políticas públicas de Colombia relacionadas con la alimentación escolar
•	Matriz planeación proceso de PPAE
•	Matriz seguimiento de tareas Equipo PPAE
•	Matriz directorio de actores
•	Matriz seguimiento análisis de actores
•	Gráfica mapeo de actores
•	Metodología para el documento de análisis de actores
•	Instrucciones para el mapeo y análisis de actores
•	Documento borrador análisis de actores
•	Matriz análisis, identificación y clasificación de actores
•	Matriz seguimiento análisis de actores de enlaces territoriales
•	Matriz repositorio normativo
•	Documento borrador análisis normativo
•	Matriz sistematización Planes de Desarrollos Municipales
•	Matriz articulación CONPES y Gestión Pública Territorial
•	Matriz de identificación de ordenanzas
•	Documento metodología para el capítulo de análisis de gestión territorial
•	Documento borrador análisis de contexto
•	Documento marco normativo de enfoques diferenciales
•	Tabla organización marco teórico y enfoques
•	Matriz conceptual del Marco teórico
•	Documento marco teórico y conceptual
•	Presentación Marco teórico
•	Documento Marco metodológico
•	Matriz recolección de información sectorial
•	Matriz revisión de prensa
•	Matriz directorio de medios
•	Matriz normas relacionadas con la alimentación escolar
•	Matriz mapeo experiencias internacionales
•	Matriz gestión documental experiencias internacionales
•	Tabla comparativa de costos de experiencias internacionales sobre PAE
•	Matriz convenio UTF/COL/170/COL
•	Matriz histórica de reuniones EPPAE
</t>
  </si>
  <si>
    <t xml:space="preserve">•	Sistematización - cadena de valor taller jr versión inicial
•	Sistematización - cadena de valor taller jr versión final
•	Reiteración respuesta oferta sociedades no extintas SAE
•	Respuesta oferta sociedades no extintas SAE 
•	Sugerencias propuesta supersubsidio - recursos del foniñez
•	Propuesta dnp PAE ajustes UAPA cambios aceptados
•	Remisión a MEN - SJP solicitud concepto sobre IVC
•	Proyecto decreto UAPA delegación IVC ajustado luego reunión MEN 
•	Oficio remisorio proyecto de decreto UAPA delegación IVC ajustado
•	Memoria justificativa decreto UAPA delegación IVC ajustes luego reunión MEN 2
•	Solicitud información acuerdos mesa de trabajo SAE UAPA 
•	Remisión a men proyecto de ley financiación UAPA
•	Proyecto de ley financiación_PAE
•	Exposición_de_motivos_proyecto_de_ley_financiación_PAE_vf
•	Propuesta dnp PAE ajustes UAPA control cambios 
•	Propuesta dnp PAE ajustes UAPA cambios aceptados 
•	Agencia de comercialización actualizada
•	Pl impurenta destinación PAE
•	Remisión para pd delegación IVC a UAPA
•	Proyecto decreto UAPA delegación IVC 
•	Memoria justificativa decreto UAPA delegación IVC
•	Solicitud mesa de trabajo transferencia sg
•	Solicitud director reiteración mesa de trabajo y solicitud de otros activos sociedades sae
•	Oficio intersectorial sociedad grajales
•	Oficio intersectorial sg ajustado
•	Alcance solicitud mesa de trabajo transferencia sociedad sae
•	Proyecto modif resolución mintic 
•	Proyecto de resolución ajuste 
•	Modificación resolución 335 de 2021 - obs juridica 
•	Guía análisis sector - estudio costos 
•	Guía financiera PAE 
•	Anexo administrativo y financiero 
</t>
  </si>
  <si>
    <t>Certificado Diligenciamiento FURAG 2024
Furag 2025 diligenciado
Plan MIPG - Furag 2025</t>
  </si>
  <si>
    <t>Se realizó el diligenciamiento del Formulario Único de Reporte y Avance de Gestión - FURAG correspondiente a la vigencia 2024 en aplicativo dispuesto por el DAFP. Esto se logró a partir de las acciones de pre-diligenciamiento del formulario en herramienta desarrollada, mesas de trabajo colaborativo con las Dependencias co-responsables y monitoreo a las evidencias presentadas.
Como evidencia, se reporta certificado de diligenciamiento emitido por aplicativo del DAFP y formulario diligenciado, así como, el reporte de avance en el plan de trabajo definido para la implementación de las políticas de gestión del MIPG en la UApA.</t>
  </si>
  <si>
    <t>Para el trimestre se programaron cinco acciones : 1. Actualizar la resolución de adopción del Sistema Integrado de Gestión en la UApA, 2. Aprobación de la actualización del Mapa de Procesos del Sistema Integrado de Gestión, 3. Socializar a todos los servidores la actualización del mapa de procesos aprobada, 4. Realizar la transición documental de los documentos vigentes en el SIG de acuerdo con el nuevo mapa de procesos aprobado, 5. Programar los talleres de construcción de la caracterización de los procesos en el marco del nuevo mapa de procesos. 
En paralelo a las acciones programadas se trabajó en el acompañamiento para la actualización de los documentos del SIG; actividad que se ejecuta de manera permanente.
Mencionado lo anterior, en el informe del segundo trimestre se encuentra el detalle del cumplimiento del 100% reportado.</t>
  </si>
  <si>
    <t xml:space="preserve">Durante el segundo trimestre de 2025, la estrategia de comunicación de la UApA avanzó con una ejecución robusta y multicanal. Se fortaleció la presencia institucional mediante más de 200 piezas audiovisuales y más de 1.000 gráficas, visibilizando avances del PAE, buenas prácticas y voces territoriales. Se produjeron campañas temáticas y pedagógicas, se mejoró la experiencia digital del sitio web y se reforzó la relación con medios de comunicación. Además, se documentaron eventos en terreno y se promovió la participación ciudadana a través de contenidos creativos y formatos accesibles. Todo esto permitió consolidar una comunicación pública cercana, proactiva y coherente con los objetivos institucionales.
Teniendo en cuenta el incumplimiento en la ejecución de la gestión de los recursos de la oficina de comunicaciones para el segundo trimestre de 2025, donde lo ejecutado es inferior a lo programado, nos permitimos hacer la siguiente apreciación:  después de verificar y analizar la información, podemos deducir, que esto se debió al retraso en los procesos de gestión de contratación en varios de los item, como son: la contratación de  los servicios profesionales para apoyar en el cubrimiento periodístico, igualmente, el respaldo de la gestión, organización, administración y actualización de los contenidos del portal web de la UapA, así como, la contratación para el monitoreo de información en medios de comunicación y redes sociales.
Es de anotar que dichos procesos expuestos anteriormente ya se vienen desarrollando normalmente
</t>
  </si>
  <si>
    <t>Se ha logrado el avance del 50% de las actividades aprobadas en el Plan Anual de Auditorías, que fue aprobado el 17 de enero de 2025. Se destaca que las actividades que corresponden al rol de asesoría y asistencia son desarrolladas por medio de diversos espacios de los cuales no se lleva una relación debido a la confidencialidad de la información de estos. La diferencia entre la programación y la ejecución del recurso fue de 10.533.333 valor que fue reportado en el I trimestre de la vigencia 2025</t>
  </si>
  <si>
    <t>En el  segundo trimestre  de 2025, en cuanto al avance financiero se cumplió con el 100% de lo programado vrs lo ejecutado.  Respecto a las gestiones judiciales realizadas:  la entidad no ha sido notificada de nuevas demandas judiciales en su contra, mantiene las demandas sobre acciones populares desde el  2023-2024. 
Dentro de las acciones de defensa judicial que ha desarrollado se encuentran la presentación de un (1) recurso de apelación en el marco de la Acción Popular No 2023-00115 a cargo del profesional de provisionalidad. 
En cuanto a las profesionales contratistas, en el caso de Martha Liliana Escobar adelantó la defensa judicial de la UApA en el proceso penal No 2020-00034-00 donde la entidad tiene su calidad de víctima en la audiencia de formulación de acusación del pasado 7 de abril de 2025, la cual quedó suspendida para el 31 de julio del año en curso.  De igual forma, presentó la contestación a la demanda de nulidad simple 2024- 00018.  
La profesional contratista Victoria Ibarra, remitió poder mediante correo electrónico para representar a la entidad y en calidad de víctima en el proceso penal No 2020-00711 ante el Juzgado Sexto Penal del Circuito con funciones de conocimiento de Neiva.
 Se adjunta documento en word que amplia lo descrito para estos avances.</t>
  </si>
  <si>
    <t xml:space="preserve">Se realizó giro de recursos de inversión del PGN 2025 en los meses de abril, mayo y junio para el PAE regular y se giró la totalidad de lo asignado para PAE en receso estudiantil.
El total de giro programado al 30 de junio de 2025 fue de $1.144.287.266.987,6 de los cuales el giro efectivo del primer trimestre fue de $254.287.266.987 y del segundo trimestre fue de $894.150.000.000, para un total girado al 30 de junio de 2025 de $1.148.437.266.987, presentando una diferencia entre el giro y lo programado de $4.150.000.000, que corresponde a un giro adicional en el mes de mayo producto de un saldo disponible de PAC, el cual se utilizó para aumentar la transferencia a las ETC que presentaban mayor necesidad de recursos para pagar las obligaciones del PAE. </t>
  </si>
  <si>
    <t>A travéz de los contratos de prestación de servicios OPS a cargo de la Subdirección General se desarrolló diferentes acciones encaminadas al apoyo de la gestión institucional para la operación del PAE en los territorios</t>
  </si>
  <si>
    <t>Durante el segundo trimestre se realizaron desplazamientos por parte de contratistas y se cubrió el desplazamiento a travéz del contrato de tiquetes lo que permitió atender requerimientos de apoyo y asistencia técnica en todo el territorio nacional en el marco de la operación del PAE.</t>
  </si>
  <si>
    <r>
      <rPr>
        <sz val="10"/>
        <color rgb="FF000000"/>
        <rFont val="Calibri"/>
        <family val="2"/>
        <scheme val="minor"/>
      </rPr>
      <t xml:space="preserve">Durante el segundo trimestre de 2025 se realizaron las siguientes actividades:
* El equipo de Moodle ejecutó actividades clave para el desarrollo de mejoras y nuevos requerimientos del ecosistema SiPAE, específicamente en la línea de la Escuela PAE. Los avances se centraron en tres frentes principales: diagnóstico y análisis de la plataforma actual, desarrollo de documentos de estandarización pedagógica, y configuración de entornos de prueba con la nueva versión de Moodle 5.0.1.
* En el marco del Plan de Acción Institucional, se contempló la actividad "Desarrollar y poner en marcha el sistema de información del PAE", sin embargo, esta no pudo ser ejecutada durante el periodo establecido debido a limitaciones técnicas y operativas presentadas en el proceso de desarrollo del Ecosistema SIPAE, particularmente en sus Fases 3 y 4.
Durante el periodo comprendido entre el 11 de abril y el 15 de julio de 2025, se adelantaron múltiples gestiones con la Universidad Distrital, incluyendo reuniones técnicas, jurídicas y de planificación, así como la elaboración y revisión de estudios previos y propuestas contractuales. No obstante, a pesar de los avances logrados, no fue posible iniciar el desarrollo del sistema de información del PAE debido a que la Universidad Distrital no logró contratar el personal técnico altamente calificado y específico requerido para llevar a cabo el desarrollo. Esta situación fue evidenciada en el estudio de mercado de hojas de vida, el cual concluyó que no se encontraron perfiles que cumplieran con los requisitos técnicos y de experiencia necesarios.
Por lo anterior y en aras de avanzar con la contratación para el desarrollo de las etapas se propusieron alternativas para la ejecución de la actividad:
</t>
    </r>
    <r>
      <rPr>
        <b/>
        <sz val="10"/>
        <color rgb="FF000000"/>
        <rFont val="Calibri"/>
        <family val="2"/>
        <scheme val="minor"/>
      </rPr>
      <t xml:space="preserve">Licitación pública a través de SECOP II:
</t>
    </r>
    <r>
      <rPr>
        <sz val="10"/>
        <color rgb="FF000000"/>
        <rFont val="Calibri"/>
        <family val="2"/>
        <scheme val="minor"/>
      </rPr>
      <t xml:space="preserve">Iniciar un proceso contractual mediante licitación pública, lo cual permitiría ampliar el espectro de oferentes y garantizar la selección de un proveedor con la capacidad técnica y operativa para desarrollar el sistema de información del PAE conforme a los requerimientos establecidos.
</t>
    </r>
    <r>
      <rPr>
        <b/>
        <sz val="10"/>
        <color rgb="FF000000"/>
        <rFont val="Calibri"/>
        <family val="2"/>
        <scheme val="minor"/>
      </rPr>
      <t xml:space="preserve">Adquisición a través de la Tienda Virtual del Estado (Acuerdo Marco):
</t>
    </r>
    <r>
      <rPr>
        <sz val="10"/>
        <color rgb="FF000000"/>
        <rFont val="Calibri"/>
        <family val="2"/>
        <scheme val="minor"/>
      </rPr>
      <t xml:space="preserve">Explorar la viabilidad de realizar la adquisición del desarrollo mediante un mecanismo de agregación de demanda, en el marco de un Acuerdo Marco vigente, lo cual permitiría agilizar el proceso de contratación y aprovechar las condiciones previamente negociadas por Colombia Compra Eficiente.
Ambas alternativas serán evaluadas en términos de oportunidad, viabilidad jurídica y técnica, y alineación con los objetivos del proyecto, con el fin de garantizar la ejecución efectiva de esta actividad en el segundo semestre de 2025.
</t>
    </r>
  </si>
  <si>
    <t xml:space="preserve">Durante el segundo trimestre se atendieron los requerimientos por parte del equipo desarrollador que fueron solicitadas para el módulo de PAEstar al día del Ecosistemas. De acuerdo con el reporte las solicitudes recibidas fueron en total 49 de las cuales 42 fueron solucionadas correspondiente al 85,7% de la meta programada. 
  </t>
  </si>
  <si>
    <t xml:space="preserve">Durante el segundo trimestre los reportes realizados y solucionados por las ETC son los siguientes:
Número de solicitudes registradas: 25
Número de solicitudes solucionadas: 7
La contratación del recurso humano que apoya en la ejecución de las actividades en la mesa de servicios se realizó entre el 26 de mayo y el 03 de junio de 2025, motivo por el cual se presentaron inconvenientes en la solución de las solicitudes.
Adicionalmente, en mayor proporción las solicitudes recibidas están orientadas a mejoras que se deben hacer al sistema de información SiPAE, estas mejoras serán ejecutadas en el momento en que se adjudique la contratación del desarrollo de dicha aplicación, dado que son requerimientos de alto nivel que impactan los diferentes módulos del sistema. </t>
  </si>
  <si>
    <t>* Plan de Seguridad y privacidad de la información 
* Plan de tratamiento de riesgos de SPI
* Proyecto de Resolución Política SPI
* Documentación relacionada con la gestión de activos de información
* MST - MN – 02 Manual de Políticas de seguridad y privacidad de la información y seguridad digital
* Herramienta seguimiento de controles
* MST-PL-01 Plan de Comunicación sensibilización y concienciación en SPI</t>
  </si>
  <si>
    <r>
      <t xml:space="preserve">Durante el segundo trimestre los avances en las actividades del plan de trabajo propuesto fueron:
</t>
    </r>
    <r>
      <rPr>
        <b/>
        <sz val="10"/>
        <color rgb="FF000000"/>
        <rFont val="Calibri"/>
        <family val="2"/>
      </rPr>
      <t>1.</t>
    </r>
    <r>
      <rPr>
        <sz val="10"/>
        <color rgb="FF000000"/>
        <rFont val="Calibri"/>
        <family val="2"/>
      </rPr>
      <t xml:space="preserve"> </t>
    </r>
    <r>
      <rPr>
        <b/>
        <sz val="10"/>
        <color rgb="FF000000"/>
        <rFont val="Calibri"/>
        <family val="2"/>
      </rPr>
      <t>5 regionales - Cualificación virtual en Plan Pedagógico para la promoción de Alimentación Saludable y Sostenible en el PAE Ruralidades y Enfoque Étnico</t>
    </r>
    <r>
      <rPr>
        <sz val="10"/>
        <color rgb="FF000000"/>
        <rFont val="Calibri"/>
        <family val="2"/>
      </rPr>
      <t xml:space="preserve"> con la participación de 252 asistentes.
</t>
    </r>
    <r>
      <rPr>
        <b/>
        <sz val="10"/>
        <color rgb="FF000000"/>
        <rFont val="Calibri"/>
        <family val="2"/>
      </rPr>
      <t>2.</t>
    </r>
    <r>
      <rPr>
        <sz val="10"/>
        <color rgb="FF000000"/>
        <rFont val="Calibri"/>
        <family val="2"/>
      </rPr>
      <t xml:space="preserve">  </t>
    </r>
    <r>
      <rPr>
        <b/>
        <sz val="10"/>
        <color rgb="FF000000"/>
        <rFont val="Calibri"/>
        <family val="2"/>
      </rPr>
      <t xml:space="preserve">Cualificación virtual – Estrategias de Estandarización de recetas y porciones en el PAE </t>
    </r>
    <r>
      <rPr>
        <sz val="10"/>
        <color rgb="FF000000"/>
        <rFont val="Calibri"/>
        <family val="2"/>
      </rPr>
      <t xml:space="preserve">en donde se tuvo la participación de 349 asistentes.
</t>
    </r>
    <r>
      <rPr>
        <b/>
        <sz val="10"/>
        <color rgb="FF000000"/>
        <rFont val="Calibri"/>
        <family val="2"/>
      </rPr>
      <t>3.</t>
    </r>
    <r>
      <rPr>
        <sz val="10"/>
        <color rgb="FF000000"/>
        <rFont val="Calibri"/>
        <family val="2"/>
      </rPr>
      <t xml:space="preserve"> Se desarrolló el </t>
    </r>
    <r>
      <rPr>
        <b/>
        <sz val="10"/>
        <color rgb="FF000000"/>
        <rFont val="Calibri"/>
        <family val="2"/>
      </rPr>
      <t>Comité Técnico de Alimentación Saludable y Sostenible</t>
    </r>
    <r>
      <rPr>
        <sz val="10"/>
        <color rgb="FF000000"/>
        <rFont val="Calibri"/>
        <family val="2"/>
      </rPr>
      <t xml:space="preserve"> en el tema de planeación alimentaria y gastronomía en los diferentes modelos de atención en el PAE, con la participación de 178 asistentes.
</t>
    </r>
    <r>
      <rPr>
        <b/>
        <sz val="10"/>
        <color rgb="FF000000"/>
        <rFont val="Calibri"/>
        <family val="2"/>
      </rPr>
      <t>4.</t>
    </r>
    <r>
      <rPr>
        <sz val="10"/>
        <color rgb="FF000000"/>
        <rFont val="Calibri"/>
        <family val="2"/>
      </rPr>
      <t xml:space="preserve"> Se realizaron 5 espacios regionales de cualificación virtual de socialización de la propuesta de plan de muestreo microbiológico y fisicoquímico del PAE; en intercambio del comité de calidad e inocuidad que se había propuesto en el plan de trabajo, teniendo en cuenta que no ha finalizado el proceso de actualización del Lineamiento Técnico Administrativo, así como del anexo de Calidad e Inocuidad, el cual será insumo fundamental para el desarrollo de este espacio con los equipos Técnicos de las Entidades Territoriales. Por lo anterior, se reprogramará esta actividad para el tercer trimestre de la presente vigencia.
</t>
    </r>
    <r>
      <rPr>
        <b/>
        <sz val="10"/>
        <color rgb="FF000000"/>
        <rFont val="Calibri"/>
        <family val="2"/>
      </rPr>
      <t>5. Cursos de Normatividad Sanitaria en el PAE - Modalidad Virtual (articulación UApA - Invima):</t>
    </r>
    <r>
      <rPr>
        <sz val="10"/>
        <color rgb="FF000000"/>
        <rFont val="Calibri"/>
        <family val="2"/>
      </rPr>
      <t xml:space="preserve"> Con el propósito de fortalecer las competencias de los actores clave del Programa de Alimentación Escolar (PAE) y del sistema de vigilancia sanitaria, se dió apertura el 3 de junio al curso virtual "Normatividad Sanitaria en el PAE", una iniciativa conjunta de la UApA con el Instituto Nacional de Vigilancia de Medicamentos y Alimentos (Invima). Este curso, dirigido a personal técnico y operativo de Entidades Territoriales Certificadas (ETC), funcionarios de entidades de vigilancia sanitaria como secretaria de salud a nivel nacional, entre otros actores involucrados en la prestación del servicio de alimentación escolar, busca brindar herramientas técnicas y normativas que permitan mejorar la implementación, seguimiento y control de las condiciones sanitarias en el marco del PAE, promoviendo así la inocuidad y calidad de los alimentos entregados a la población escolar. El cierre y finalización del curso es el 3 de agosto de 2025.
</t>
    </r>
    <r>
      <rPr>
        <b/>
        <sz val="10"/>
        <color rgb="FF000000"/>
        <rFont val="Calibri"/>
        <family val="2"/>
      </rPr>
      <t>6.</t>
    </r>
    <r>
      <rPr>
        <sz val="10"/>
        <color rgb="FF000000"/>
        <rFont val="Calibri"/>
        <family val="2"/>
      </rPr>
      <t xml:space="preserve"> C</t>
    </r>
    <r>
      <rPr>
        <b/>
        <sz val="10"/>
        <color rgb="FF000000"/>
        <rFont val="Calibri"/>
        <family val="2"/>
      </rPr>
      <t>ualificación virtual NTC 6717:2024</t>
    </r>
    <r>
      <rPr>
        <sz val="10"/>
        <color rgb="FF000000"/>
        <rFont val="Calibri"/>
        <family val="2"/>
      </rPr>
      <t xml:space="preserve"> Gestión Integral de PAE: Para corte del presente reporte, se informa que el espacio de socialización de la NTC fue reprogramado para el 22 de julio. A corte del presente reporte ya se cuenta con la convocatoria realizada a las entidades territoriales y demás partes interesadas.
Respecto al Comité Técnico de Calidad e Inocuidad este se programa para realizarlo en el mes de agosto</t>
    </r>
  </si>
  <si>
    <t>Durante el segundo trimestre se realizaron:   
-  14 jornadas colectivas en el marco de la Escuela PAE, con el fin de fortalecer condiciones de operación en los temas de los eje de Financiamiento, Calidad e Inocuidad y Alimentación Saludable.  Las asistencias colectivas se refieren espacios programados por la UApA, para contribuir al fortalecimiento de las capacidades de gestión de las Entidades Territoriales Certificadas, para abordar condiciones generales de la implementación del programa en aras de orientar  el  cumplimiento de las condiciones mínimas de operación
-   Se desarrollaron espacios de asistencia técnica individual, en respuesta a las solicitudes enviadas por los Equipos PAE de las ETC), que conllevo la generación de  47 mesas de AT individual conforme a las solicitudes enviadas por las ETC .
- En lo que respecta a la implementación del Plan de asistencia técnica , como plan de fortalecimiento, se generaron 172 asistencias,  con énfasis en  (4) ejes:  calidad y alimentación saludable, cobertura, transparencia y fortalecimiento territorial. Para este caso las asistencias estas están dirigidas a las ETC priorizadas por que presentan niveles bajos o intermedios de cumplimiento, con base en los resultados del seguimiento al cumplimiento de las condiciones de operación del programa, donde se abordan condiciones específicas de los ejes estructurantes y buscan fortalecer las capacidades de gestión de las ETC priorizadas contribuyendo a mejorar sus capacidad de gestión y de cumplimiento de la atención del PAE</t>
  </si>
  <si>
    <t>Durante el segundo trimestre el despliegue territorial permitió avanzar hacia una comprensión más detallada y contextualizada de las realidades locales del PAE. A través de 87 ejercicios de mapeo de actores, se identificaron múltiples niveles de influencia —institucional, étnico-territorial, comunitario, académico y de cooperación internacional— que reflejan la complejidad del ecosistema de implementación.  
La aplicación del primer instrumento de verificación reveló desigualdades en la capacidad de gestión de las Entidades Territoriales Certificadas (ETC). Mientras algunos territorios alcanzaron altos niveles de diligenciamiento de formularios, no lograron consolidar la carga de evidencias.  
Con la aplicación del segundo instrumento (encuesta), se logró la participación de 4.163 actores, principalmente del sector educativo (estudiantes, docentes y rectores). No obstante, el análisis evidencia un marcado sesgo hacia la comunidad educativa, con baja representación de actores comunitarios y de control social, como veedores, operadores, Juntas de Acción Comunal (JAC) y supervisores. Esta situación limita el enfoque integral del modelo y debilita los mecanismos de vigilancia ciudadana y control social. 
La ejecución de los recursos no llega al 100% en virtud de la programación realizada porque hay contratistas de territorio que no han realizado la respectiva radicación de la cuenta correspondiente a las actividades ejecutadas durante el mes de mayo, por lo que el pago no se ve reflejado para el trimestre objeto del presente informe.</t>
  </si>
  <si>
    <t>La Subdirección de Fortalecimiento ha realizado acciones en pro de articular los procedimientos de seguimiento y asistencia se vean reflejados en la gestión de modelos de operación, en tal sentido se han desarrollado las siguientes acciones: I. Formular un Plan Integral de Asistencia Técnica que responde a las necesidades de asistencia técnica identificadas por las Entidades Territoriales y el equipo de la UAPA en su rol de acompañamiento y seguimiento; II. Mesas de trabajo con el equipo de Planeación para actualizar la caracterización del Proceso articulando los procedimientos de asistencia y seguimiento; III. Generar rutas de articulación entre los dos procedimientos.  
Durante el periodo de abril a junio se logró llegar a un avance de ejecución presupuestal del 83,54% en los 9 contratos por prestación de servicio de la subdirección de fortalecimiento. La ejecución de los recursos no llega al 100% en virtud de la programación realizada, debido a que algunos contratos del equipo de nivel central no han iniciado su ejecución para el trimestre objeto del presente informe.</t>
  </si>
  <si>
    <t>Se realizó el seguimiento al Plan Anual de Adquisiciones de la Unidad, con el objetivo de revisar el desarrollo y cumplimiento del mismo</t>
  </si>
  <si>
    <t>Apoyo en las operaciones financieras realizadas en el marco de las funciones de Tesoreria definidas dentro de la estructura de la Unidad
Se ejecutó el recurso programado para el presente trimestre de acuerdo a lo programado.</t>
  </si>
  <si>
    <t>Apoyo en diferentes actividades para la mejora continua de los procesos de acuerdo con las funciones transversales que ejecuta la Subdirección de Gestión Corporativa 
De acuerdo con la necesidad de atender las diferentes funciones de apoyo a cargo de la Subdirección de Gestión Corporativa, incrementadas de acuerdo con el desarrollo de nuevas estrategias misionales, se hizo necesario incrementar la contratación, generando una sobre ejecución de recursos</t>
  </si>
  <si>
    <t>De acuerdo con el cronograma fijado para la construcción del rediseño se procedió con la ejecución del mismo de acuerdo a lo definido
Dentro de la ejecución de los contratos financiados por esta línea del PAI queda pendiente para el siguiente trimestre los pagos correspondientes al valor sin ejecutar</t>
  </si>
  <si>
    <t>Para el periodo del presente informe no se definió programación de recursos y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</si>
</sst>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43" formatCode="_-* #,##0.00_-;\-* #,##0.00_-;_-* &quot;-&quot;??_-;_-@_-"/>
    <numFmt numFmtId="164" formatCode="&quot;$&quot;\ #,##0.00"/>
    <numFmt numFmtId="165" formatCode="0.0%"/>
    <numFmt numFmtId="166" formatCode="_-* #,##0_-;\-* #,##0_-;_-* &quot;-&quot;??_-;_-@_-"/>
    <numFmt numFmtId="167" formatCode="_-&quot;$&quot;\ * #,##0_-;\-&quot;$&quot;\ * #,##0_-;_-&quot;$&quot;\ * &quot;-&quot;??_-;_-@_-"/>
  </numFmts>
  <fonts count="31" x14ac:knownFonts="1">
    <font>
      <sz val="11"/>
      <color theme="1"/>
      <name val="Calibri"/>
      <family val="2"/>
      <scheme val="minor"/>
    </font>
    <font>
      <b/>
      <sz val="11"/>
      <color theme="1"/>
      <name val="Calibri"/>
      <family val="2"/>
      <scheme val="minor"/>
    </font>
    <font>
      <b/>
      <sz val="11"/>
      <color rgb="FFFF0000"/>
      <name val="Calibri"/>
      <family val="2"/>
      <scheme val="minor"/>
    </font>
    <font>
      <sz val="8"/>
      <name val="Calibri"/>
      <family val="2"/>
      <scheme val="minor"/>
    </font>
    <font>
      <sz val="11"/>
      <color theme="1"/>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b/>
      <sz val="10"/>
      <color rgb="FFFF0000"/>
      <name val="Calibri"/>
      <family val="2"/>
      <scheme val="minor"/>
    </font>
    <font>
      <sz val="10"/>
      <color rgb="FFFF0000"/>
      <name val="Calibri"/>
      <family val="2"/>
      <scheme val="minor"/>
    </font>
    <font>
      <b/>
      <sz val="8"/>
      <color theme="1"/>
      <name val="Calibri Light"/>
      <family val="2"/>
      <scheme val="major"/>
    </font>
    <font>
      <sz val="8"/>
      <color theme="1"/>
      <name val="Calibri"/>
      <family val="2"/>
      <scheme val="minor"/>
    </font>
    <font>
      <sz val="8"/>
      <color theme="1"/>
      <name val="Calibri Light"/>
      <family val="2"/>
      <scheme val="major"/>
    </font>
    <font>
      <b/>
      <sz val="10"/>
      <color theme="1"/>
      <name val="Calibri Light"/>
      <family val="2"/>
      <scheme val="major"/>
    </font>
    <font>
      <b/>
      <sz val="11"/>
      <name val="Calibri"/>
      <family val="2"/>
      <scheme val="minor"/>
    </font>
    <font>
      <sz val="12"/>
      <name val="Calibri"/>
      <family val="2"/>
      <scheme val="minor"/>
    </font>
    <font>
      <b/>
      <sz val="12"/>
      <name val="Calibri"/>
      <family val="2"/>
      <scheme val="minor"/>
    </font>
    <font>
      <sz val="9"/>
      <name val="Calibri"/>
      <family val="2"/>
      <scheme val="minor"/>
    </font>
    <font>
      <u/>
      <sz val="11"/>
      <color theme="10"/>
      <name val="Calibri"/>
      <family val="2"/>
      <scheme val="minor"/>
    </font>
    <font>
      <sz val="10"/>
      <name val="Calibri"/>
      <family val="2"/>
    </font>
    <font>
      <sz val="10"/>
      <color rgb="FF000000"/>
      <name val="Calibri"/>
      <family val="2"/>
    </font>
    <font>
      <b/>
      <sz val="10"/>
      <color rgb="FF000000"/>
      <name val="Calibri"/>
      <family val="2"/>
    </font>
    <font>
      <sz val="10"/>
      <color rgb="FF000000"/>
      <name val="Calibri"/>
      <family val="2"/>
      <scheme val="minor"/>
    </font>
    <font>
      <b/>
      <sz val="10"/>
      <color rgb="FF000000"/>
      <name val="Calibri"/>
      <family val="2"/>
      <scheme val="minor"/>
    </font>
    <font>
      <b/>
      <sz val="11"/>
      <color theme="0"/>
      <name val="Tahoma"/>
      <family val="2"/>
    </font>
    <font>
      <b/>
      <sz val="11"/>
      <name val="Tahoma"/>
      <family val="2"/>
    </font>
    <font>
      <sz val="11"/>
      <color theme="1"/>
      <name val="Tahoma"/>
      <family val="2"/>
    </font>
    <font>
      <b/>
      <sz val="10"/>
      <name val="Tahoma"/>
      <family val="2"/>
    </font>
    <font>
      <sz val="11"/>
      <name val="Tahoma"/>
      <family val="2"/>
    </font>
    <font>
      <sz val="10"/>
      <name val="Tahoma"/>
      <family val="2"/>
    </font>
  </fonts>
  <fills count="24">
    <fill>
      <patternFill patternType="none"/>
    </fill>
    <fill>
      <patternFill patternType="gray125"/>
    </fill>
    <fill>
      <patternFill patternType="solid">
        <fgColor theme="9" tint="0.39997558519241921"/>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1"/>
        <bgColor indexed="64"/>
      </patternFill>
    </fill>
    <fill>
      <patternFill patternType="solid">
        <fgColor theme="4" tint="0.59999389629810485"/>
        <bgColor indexed="64"/>
      </patternFill>
    </fill>
    <fill>
      <patternFill patternType="solid">
        <fgColor rgb="FF7030A0"/>
        <bgColor indexed="64"/>
      </patternFill>
    </fill>
    <fill>
      <patternFill patternType="solid">
        <fgColor rgb="FF68A042"/>
        <bgColor indexed="64"/>
      </patternFill>
    </fill>
    <fill>
      <patternFill patternType="solid">
        <fgColor theme="9" tint="0.59999389629810485"/>
        <bgColor indexed="64"/>
      </patternFill>
    </fill>
    <fill>
      <patternFill patternType="solid">
        <fgColor theme="5"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s>
  <cellStyleXfs count="5">
    <xf numFmtId="0" fontId="0"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19" fillId="0" borderId="0" applyNumberFormat="0" applyFill="0" applyBorder="0" applyAlignment="0" applyProtection="0"/>
  </cellStyleXfs>
  <cellXfs count="276">
    <xf numFmtId="0" fontId="0" fillId="0" borderId="0" xfId="0"/>
    <xf numFmtId="0" fontId="1"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3" xfId="0" applyBorder="1" applyAlignment="1">
      <alignment horizontal="left" vertical="center" wrapText="1"/>
    </xf>
    <xf numFmtId="0" fontId="0" fillId="0" borderId="1" xfId="0" applyBorder="1" applyAlignment="1">
      <alignment vertical="center"/>
    </xf>
    <xf numFmtId="0" fontId="0" fillId="0" borderId="0" xfId="0" applyAlignment="1">
      <alignment vertical="center" wrapText="1"/>
    </xf>
    <xf numFmtId="0" fontId="1" fillId="0" borderId="0" xfId="0" applyFont="1" applyAlignment="1">
      <alignment horizontal="center" vertical="center" wrapText="1"/>
    </xf>
    <xf numFmtId="0" fontId="0" fillId="12" borderId="0" xfId="0" applyFill="1" applyAlignment="1">
      <alignment vertical="center" wrapText="1"/>
    </xf>
    <xf numFmtId="0" fontId="0" fillId="17" borderId="1" xfId="0" applyFill="1" applyBorder="1"/>
    <xf numFmtId="0" fontId="0" fillId="17" borderId="1" xfId="0" applyFill="1" applyBorder="1" applyAlignment="1">
      <alignment vertical="center"/>
    </xf>
    <xf numFmtId="0" fontId="0" fillId="0" borderId="11" xfId="0" applyBorder="1" applyAlignment="1">
      <alignment vertical="center" wrapText="1"/>
    </xf>
    <xf numFmtId="0" fontId="0" fillId="4" borderId="0" xfId="0" applyFill="1"/>
    <xf numFmtId="0" fontId="0" fillId="4" borderId="1" xfId="0" applyFill="1" applyBorder="1"/>
    <xf numFmtId="0" fontId="2" fillId="18" borderId="0" xfId="0" applyFont="1" applyFill="1" applyAlignment="1">
      <alignment horizontal="center" vertical="center"/>
    </xf>
    <xf numFmtId="0" fontId="0" fillId="0" borderId="1" xfId="0" applyBorder="1" applyAlignment="1">
      <alignment horizontal="center" vertical="center"/>
    </xf>
    <xf numFmtId="0" fontId="5" fillId="0" borderId="1" xfId="0" applyFont="1" applyBorder="1" applyAlignment="1">
      <alignment vertical="center" wrapText="1"/>
    </xf>
    <xf numFmtId="0" fontId="5" fillId="0" borderId="4" xfId="0" applyFont="1" applyBorder="1" applyAlignment="1">
      <alignment vertical="center" wrapText="1"/>
    </xf>
    <xf numFmtId="1"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44" fontId="6" fillId="0" borderId="1" xfId="0" applyNumberFormat="1" applyFont="1" applyBorder="1" applyAlignment="1">
      <alignment horizontal="center" vertical="center" wrapText="1"/>
    </xf>
    <xf numFmtId="44" fontId="6" fillId="0" borderId="1" xfId="1" applyFont="1" applyFill="1" applyBorder="1" applyAlignment="1">
      <alignment horizontal="center" vertical="center" wrapText="1"/>
    </xf>
    <xf numFmtId="44" fontId="5" fillId="0" borderId="1" xfId="1" applyFont="1" applyFill="1" applyBorder="1" applyAlignment="1">
      <alignment vertical="center" wrapText="1"/>
    </xf>
    <xf numFmtId="1" fontId="6" fillId="0" borderId="1" xfId="1" applyNumberFormat="1" applyFont="1" applyFill="1" applyBorder="1" applyAlignment="1">
      <alignment horizontal="center" vertical="center" wrapText="1"/>
    </xf>
    <xf numFmtId="1" fontId="6" fillId="0" borderId="1" xfId="0" applyNumberFormat="1" applyFont="1" applyBorder="1" applyAlignment="1">
      <alignment horizontal="center" vertical="center" wrapText="1"/>
    </xf>
    <xf numFmtId="0" fontId="5" fillId="0" borderId="0" xfId="0" applyFont="1" applyAlignment="1">
      <alignment vertical="center"/>
    </xf>
    <xf numFmtId="0" fontId="7" fillId="5" borderId="5" xfId="0" applyFont="1" applyFill="1" applyBorder="1" applyAlignment="1">
      <alignment horizontal="center" vertical="center" wrapText="1"/>
    </xf>
    <xf numFmtId="0" fontId="7" fillId="5" borderId="2" xfId="0" applyFont="1" applyFill="1" applyBorder="1" applyAlignment="1">
      <alignment horizontal="center" vertical="center" wrapText="1"/>
    </xf>
    <xf numFmtId="164" fontId="7" fillId="5" borderId="5" xfId="0" applyNumberFormat="1" applyFont="1" applyFill="1" applyBorder="1" applyAlignment="1">
      <alignment horizontal="center" vertical="center" wrapText="1"/>
    </xf>
    <xf numFmtId="0" fontId="5" fillId="0" borderId="1"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justify" vertical="center" wrapText="1"/>
      <protection locked="0"/>
    </xf>
    <xf numFmtId="0" fontId="5" fillId="0" borderId="1" xfId="0" applyFont="1" applyBorder="1" applyAlignment="1" applyProtection="1">
      <alignment horizontal="center" vertical="center"/>
      <protection locked="0"/>
    </xf>
    <xf numFmtId="9" fontId="5" fillId="0" borderId="1" xfId="0" applyNumberFormat="1" applyFont="1" applyBorder="1" applyAlignment="1" applyProtection="1">
      <alignment horizontal="center" vertical="center"/>
      <protection locked="0"/>
    </xf>
    <xf numFmtId="164" fontId="5" fillId="0" borderId="1" xfId="0" applyNumberFormat="1" applyFont="1" applyBorder="1" applyAlignment="1" applyProtection="1">
      <alignment vertical="center"/>
      <protection locked="0"/>
    </xf>
    <xf numFmtId="164" fontId="5" fillId="0" borderId="0" xfId="0" applyNumberFormat="1" applyFont="1" applyAlignment="1">
      <alignment vertical="center"/>
    </xf>
    <xf numFmtId="164" fontId="5" fillId="0" borderId="1" xfId="0" applyNumberFormat="1" applyFont="1" applyBorder="1" applyAlignment="1" applyProtection="1">
      <alignment vertical="center" wrapText="1"/>
      <protection locked="0"/>
    </xf>
    <xf numFmtId="0" fontId="5" fillId="0" borderId="1" xfId="0" applyFont="1" applyBorder="1" applyAlignment="1" applyProtection="1">
      <alignment vertical="center"/>
      <protection locked="0"/>
    </xf>
    <xf numFmtId="9" fontId="6" fillId="0" borderId="1" xfId="2" applyFont="1" applyFill="1" applyBorder="1" applyAlignment="1">
      <alignment horizontal="center" vertical="center" wrapText="1"/>
    </xf>
    <xf numFmtId="0" fontId="5" fillId="10" borderId="1" xfId="0" applyFont="1" applyFill="1" applyBorder="1" applyAlignment="1" applyProtection="1">
      <alignment horizontal="center" vertical="center" wrapText="1"/>
      <protection locked="0"/>
    </xf>
    <xf numFmtId="0" fontId="5" fillId="10" borderId="1" xfId="0" applyFont="1" applyFill="1" applyBorder="1" applyAlignment="1" applyProtection="1">
      <alignment vertical="center" wrapText="1"/>
      <protection locked="0"/>
    </xf>
    <xf numFmtId="164" fontId="5" fillId="10" borderId="1" xfId="0" applyNumberFormat="1" applyFont="1" applyFill="1" applyBorder="1" applyAlignment="1" applyProtection="1">
      <alignment vertical="center" wrapText="1"/>
      <protection locked="0"/>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xf>
    <xf numFmtId="164" fontId="7" fillId="0" borderId="0" xfId="0" applyNumberFormat="1" applyFont="1" applyAlignment="1">
      <alignment vertical="center"/>
    </xf>
    <xf numFmtId="9" fontId="5" fillId="0" borderId="1" xfId="0" applyNumberFormat="1"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164" fontId="5" fillId="0" borderId="1" xfId="0" applyNumberFormat="1" applyFont="1" applyBorder="1" applyAlignment="1">
      <alignment vertical="center" wrapText="1"/>
    </xf>
    <xf numFmtId="164" fontId="5" fillId="10" borderId="1" xfId="0" applyNumberFormat="1" applyFont="1" applyFill="1" applyBorder="1" applyAlignment="1">
      <alignment vertical="center" wrapText="1"/>
    </xf>
    <xf numFmtId="0" fontId="10" fillId="0" borderId="1" xfId="0" applyFont="1" applyBorder="1" applyAlignment="1" applyProtection="1">
      <alignment horizontal="center" vertical="center" wrapText="1"/>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protection locked="0"/>
    </xf>
    <xf numFmtId="0" fontId="10" fillId="0" borderId="1" xfId="0" applyFont="1" applyBorder="1" applyAlignment="1">
      <alignment horizontal="center" vertical="center" wrapText="1"/>
    </xf>
    <xf numFmtId="0" fontId="6" fillId="0" borderId="1" xfId="0" applyFont="1" applyBorder="1" applyAlignment="1">
      <alignment vertical="center" wrapText="1"/>
    </xf>
    <xf numFmtId="1" fontId="6" fillId="0" borderId="1" xfId="2" applyNumberFormat="1" applyFont="1" applyFill="1" applyBorder="1" applyAlignment="1">
      <alignment horizontal="center" vertical="center" wrapText="1"/>
    </xf>
    <xf numFmtId="9" fontId="5" fillId="0" borderId="1" xfId="2" applyFont="1" applyFill="1" applyBorder="1" applyAlignment="1" applyProtection="1">
      <alignment horizontal="center" vertical="center" wrapText="1"/>
      <protection locked="0"/>
    </xf>
    <xf numFmtId="9" fontId="10" fillId="0" borderId="1" xfId="2"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12" fillId="0" borderId="0" xfId="0" applyFont="1"/>
    <xf numFmtId="165" fontId="0" fillId="0" borderId="0" xfId="2" applyNumberFormat="1" applyFont="1"/>
    <xf numFmtId="43" fontId="0" fillId="0" borderId="0" xfId="3" applyFont="1"/>
    <xf numFmtId="10" fontId="0" fillId="0" borderId="0" xfId="2" applyNumberFormat="1" applyFont="1"/>
    <xf numFmtId="0" fontId="13" fillId="0" borderId="0" xfId="0" applyFont="1"/>
    <xf numFmtId="43" fontId="0" fillId="0" borderId="0" xfId="0" applyNumberFormat="1"/>
    <xf numFmtId="0" fontId="14" fillId="0" borderId="0" xfId="0" applyFont="1" applyAlignment="1">
      <alignment horizontal="center" vertical="center"/>
    </xf>
    <xf numFmtId="164" fontId="6" fillId="0" borderId="1" xfId="0" applyNumberFormat="1" applyFont="1" applyBorder="1" applyAlignment="1" applyProtection="1">
      <alignment vertical="center" wrapText="1"/>
      <protection locked="0"/>
    </xf>
    <xf numFmtId="0" fontId="6" fillId="0" borderId="1" xfId="0" applyFont="1" applyBorder="1" applyAlignment="1" applyProtection="1">
      <alignment horizontal="center" vertical="center" wrapText="1"/>
      <protection locked="0"/>
    </xf>
    <xf numFmtId="3" fontId="6" fillId="0" borderId="1" xfId="0" applyNumberFormat="1" applyFont="1" applyBorder="1" applyAlignment="1" applyProtection="1">
      <alignment horizontal="center" vertical="center" wrapText="1"/>
      <protection locked="0"/>
    </xf>
    <xf numFmtId="0" fontId="6" fillId="15" borderId="1" xfId="0" applyFont="1" applyFill="1" applyBorder="1" applyAlignment="1" applyProtection="1">
      <alignment horizontal="justify" vertical="center" wrapText="1"/>
      <protection locked="0"/>
    </xf>
    <xf numFmtId="0" fontId="6" fillId="15" borderId="1" xfId="0" applyFont="1" applyFill="1" applyBorder="1" applyAlignment="1" applyProtection="1">
      <alignment horizontal="center" vertical="center" wrapText="1"/>
      <protection locked="0"/>
    </xf>
    <xf numFmtId="3" fontId="6" fillId="15" borderId="1" xfId="0" applyNumberFormat="1" applyFont="1" applyFill="1" applyBorder="1" applyAlignment="1" applyProtection="1">
      <alignment horizontal="center" vertical="center" wrapText="1"/>
      <protection locked="0"/>
    </xf>
    <xf numFmtId="0" fontId="6" fillId="15" borderId="1" xfId="0" applyFont="1" applyFill="1" applyBorder="1" applyAlignment="1" applyProtection="1">
      <alignment vertical="center" wrapText="1"/>
      <protection locked="0"/>
    </xf>
    <xf numFmtId="0" fontId="6" fillId="15" borderId="4" xfId="0" applyFont="1" applyFill="1" applyBorder="1" applyAlignment="1" applyProtection="1">
      <alignment vertical="center" wrapText="1"/>
      <protection locked="0"/>
    </xf>
    <xf numFmtId="1" fontId="6" fillId="15" borderId="1" xfId="0" applyNumberFormat="1" applyFont="1" applyFill="1" applyBorder="1" applyAlignment="1">
      <alignment horizontal="center" vertical="center" wrapText="1"/>
    </xf>
    <xf numFmtId="9" fontId="6" fillId="15" borderId="1" xfId="0" applyNumberFormat="1" applyFont="1" applyFill="1" applyBorder="1" applyAlignment="1" applyProtection="1">
      <alignment horizontal="center" vertical="center" wrapText="1"/>
      <protection locked="0"/>
    </xf>
    <xf numFmtId="0" fontId="6" fillId="15" borderId="0" xfId="0" applyFont="1" applyFill="1" applyAlignment="1">
      <alignment vertical="center"/>
    </xf>
    <xf numFmtId="0" fontId="6" fillId="0" borderId="1"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9" fontId="6" fillId="0" borderId="1" xfId="0" applyNumberFormat="1" applyFont="1" applyBorder="1" applyAlignment="1" applyProtection="1">
      <alignment horizontal="center" vertical="center" wrapText="1"/>
      <protection locked="0"/>
    </xf>
    <xf numFmtId="164" fontId="6" fillId="0" borderId="0" xfId="0" applyNumberFormat="1" applyFont="1" applyAlignment="1">
      <alignment vertical="center"/>
    </xf>
    <xf numFmtId="0" fontId="6" fillId="0" borderId="0" xfId="0" applyFont="1" applyAlignment="1">
      <alignment vertical="center"/>
    </xf>
    <xf numFmtId="1" fontId="6" fillId="0" borderId="1" xfId="0" applyNumberFormat="1" applyFont="1" applyBorder="1" applyAlignment="1" applyProtection="1">
      <alignment horizontal="center" vertical="center" wrapText="1"/>
      <protection locked="0"/>
    </xf>
    <xf numFmtId="1" fontId="6" fillId="15" borderId="1" xfId="0" applyNumberFormat="1" applyFont="1" applyFill="1" applyBorder="1" applyAlignment="1" applyProtection="1">
      <alignment horizontal="center" vertical="center" wrapText="1"/>
      <protection locked="0"/>
    </xf>
    <xf numFmtId="9" fontId="6" fillId="10" borderId="1" xfId="0" applyNumberFormat="1" applyFont="1" applyFill="1" applyBorder="1" applyAlignment="1" applyProtection="1">
      <alignment horizontal="center" vertical="center" wrapText="1"/>
      <protection locked="0"/>
    </xf>
    <xf numFmtId="0" fontId="6" fillId="10" borderId="1" xfId="0" applyFont="1" applyFill="1" applyBorder="1" applyAlignment="1" applyProtection="1">
      <alignment horizontal="center" vertical="center" wrapText="1"/>
      <protection locked="0"/>
    </xf>
    <xf numFmtId="164" fontId="6" fillId="10" borderId="1" xfId="0" applyNumberFormat="1" applyFont="1" applyFill="1" applyBorder="1" applyAlignment="1" applyProtection="1">
      <alignment vertical="center" wrapText="1"/>
      <protection locked="0"/>
    </xf>
    <xf numFmtId="0" fontId="6" fillId="10" borderId="1" xfId="0" applyFont="1" applyFill="1" applyBorder="1" applyAlignment="1" applyProtection="1">
      <alignment horizontal="justify" vertical="center" wrapText="1"/>
      <protection locked="0"/>
    </xf>
    <xf numFmtId="0" fontId="8" fillId="5" borderId="5" xfId="0" applyFont="1" applyFill="1" applyBorder="1" applyAlignment="1">
      <alignment horizontal="center" vertical="center" wrapText="1"/>
    </xf>
    <xf numFmtId="0" fontId="8" fillId="5" borderId="2" xfId="0" applyFont="1" applyFill="1" applyBorder="1" applyAlignment="1">
      <alignment horizontal="center" vertical="center" wrapText="1"/>
    </xf>
    <xf numFmtId="164" fontId="8" fillId="5" borderId="5" xfId="0" applyNumberFormat="1"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xf>
    <xf numFmtId="164" fontId="15" fillId="0" borderId="0" xfId="0" applyNumberFormat="1" applyFont="1" applyAlignment="1">
      <alignment horizontal="center" vertical="center"/>
    </xf>
    <xf numFmtId="1" fontId="6" fillId="10" borderId="1" xfId="0" applyNumberFormat="1" applyFont="1" applyFill="1" applyBorder="1" applyAlignment="1" applyProtection="1">
      <alignment horizontal="center" vertical="center" wrapText="1"/>
      <protection locked="0"/>
    </xf>
    <xf numFmtId="0" fontId="0" fillId="0" borderId="0" xfId="0" applyAlignment="1">
      <alignment horizontal="center" vertical="center" wrapText="1"/>
    </xf>
    <xf numFmtId="0" fontId="7" fillId="6" borderId="6" xfId="0" applyFont="1" applyFill="1" applyBorder="1" applyAlignment="1">
      <alignment horizontal="center" vertical="center"/>
    </xf>
    <xf numFmtId="0" fontId="8" fillId="6" borderId="6" xfId="0" applyFont="1" applyFill="1" applyBorder="1" applyAlignment="1">
      <alignment horizontal="center" vertical="center"/>
    </xf>
    <xf numFmtId="164" fontId="6" fillId="0" borderId="1" xfId="0" applyNumberFormat="1" applyFont="1" applyBorder="1" applyAlignment="1" applyProtection="1">
      <alignment horizontal="right" vertical="center" wrapText="1"/>
      <protection locked="0"/>
    </xf>
    <xf numFmtId="0" fontId="6" fillId="0" borderId="12" xfId="0" applyFont="1" applyBorder="1" applyAlignment="1" applyProtection="1">
      <alignment vertical="center" wrapText="1"/>
      <protection locked="0"/>
    </xf>
    <xf numFmtId="0" fontId="6" fillId="0" borderId="12" xfId="0" applyFont="1" applyBorder="1" applyAlignment="1" applyProtection="1">
      <alignment horizontal="center" vertical="center" wrapText="1"/>
      <protection locked="0"/>
    </xf>
    <xf numFmtId="1" fontId="6" fillId="0" borderId="12" xfId="0" applyNumberFormat="1" applyFont="1" applyBorder="1" applyAlignment="1">
      <alignment horizontal="center" vertical="center" wrapText="1"/>
    </xf>
    <xf numFmtId="0" fontId="6" fillId="0" borderId="12" xfId="0" applyFont="1" applyBorder="1" applyAlignment="1" applyProtection="1">
      <alignment horizontal="justify" vertical="center" wrapText="1"/>
      <protection locked="0"/>
    </xf>
    <xf numFmtId="3" fontId="6" fillId="0" borderId="12" xfId="0" applyNumberFormat="1" applyFont="1" applyBorder="1" applyAlignment="1" applyProtection="1">
      <alignment horizontal="center" vertical="center" wrapText="1"/>
      <protection locked="0"/>
    </xf>
    <xf numFmtId="1" fontId="6" fillId="10" borderId="12" xfId="0" applyNumberFormat="1" applyFont="1" applyFill="1" applyBorder="1" applyAlignment="1" applyProtection="1">
      <alignment horizontal="center" vertical="center" wrapText="1"/>
      <protection locked="0"/>
    </xf>
    <xf numFmtId="1" fontId="6" fillId="0" borderId="12" xfId="0" applyNumberFormat="1" applyFont="1" applyBorder="1" applyAlignment="1" applyProtection="1">
      <alignment horizontal="center" vertical="center" wrapText="1"/>
      <protection locked="0"/>
    </xf>
    <xf numFmtId="164" fontId="6" fillId="0" borderId="12" xfId="0" applyNumberFormat="1" applyFont="1" applyBorder="1" applyAlignment="1">
      <alignment vertical="center"/>
    </xf>
    <xf numFmtId="0" fontId="6" fillId="0" borderId="3" xfId="0" applyFont="1" applyBorder="1" applyAlignment="1" applyProtection="1">
      <alignment vertical="center" wrapText="1"/>
      <protection locked="0"/>
    </xf>
    <xf numFmtId="0" fontId="6" fillId="0" borderId="3" xfId="0" applyFont="1" applyBorder="1" applyAlignment="1" applyProtection="1">
      <alignment horizontal="center" vertical="center" wrapText="1"/>
      <protection locked="0"/>
    </xf>
    <xf numFmtId="0" fontId="6" fillId="0" borderId="8" xfId="0" applyFont="1" applyBorder="1" applyAlignment="1" applyProtection="1">
      <alignment vertical="center" wrapText="1"/>
      <protection locked="0"/>
    </xf>
    <xf numFmtId="1" fontId="6" fillId="0" borderId="3" xfId="0" applyNumberFormat="1" applyFont="1" applyBorder="1" applyAlignment="1">
      <alignment horizontal="center" vertical="center" wrapText="1"/>
    </xf>
    <xf numFmtId="0" fontId="6" fillId="0" borderId="3" xfId="0" applyFont="1" applyBorder="1" applyAlignment="1" applyProtection="1">
      <alignment horizontal="justify" vertical="center" wrapText="1"/>
      <protection locked="0"/>
    </xf>
    <xf numFmtId="3" fontId="6" fillId="0" borderId="3" xfId="0" applyNumberFormat="1" applyFont="1" applyBorder="1" applyAlignment="1" applyProtection="1">
      <alignment horizontal="center" vertical="center" wrapText="1"/>
      <protection locked="0"/>
    </xf>
    <xf numFmtId="164" fontId="6" fillId="0" borderId="3" xfId="0" applyNumberFormat="1" applyFont="1" applyBorder="1" applyAlignment="1" applyProtection="1">
      <alignment vertical="center" wrapText="1"/>
      <protection locked="0"/>
    </xf>
    <xf numFmtId="1" fontId="6" fillId="10" borderId="3" xfId="0" applyNumberFormat="1" applyFont="1" applyFill="1" applyBorder="1" applyAlignment="1" applyProtection="1">
      <alignment horizontal="center" vertical="center" wrapText="1"/>
      <protection locked="0"/>
    </xf>
    <xf numFmtId="0" fontId="6" fillId="10" borderId="3" xfId="0" applyFont="1" applyFill="1" applyBorder="1" applyAlignment="1" applyProtection="1">
      <alignment horizontal="center" vertical="center" wrapText="1"/>
      <protection locked="0"/>
    </xf>
    <xf numFmtId="164" fontId="6" fillId="10" borderId="3" xfId="0" applyNumberFormat="1" applyFont="1" applyFill="1" applyBorder="1" applyAlignment="1" applyProtection="1">
      <alignment vertical="center" wrapText="1"/>
      <protection locked="0"/>
    </xf>
    <xf numFmtId="1" fontId="6" fillId="0" borderId="3"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164" fontId="6" fillId="0" borderId="14" xfId="0" applyNumberFormat="1" applyFont="1" applyBorder="1" applyAlignment="1">
      <alignment vertical="center"/>
    </xf>
    <xf numFmtId="164" fontId="6" fillId="10" borderId="4" xfId="0" applyNumberFormat="1" applyFont="1" applyFill="1" applyBorder="1" applyAlignment="1" applyProtection="1">
      <alignment vertical="center" wrapText="1"/>
      <protection locked="0"/>
    </xf>
    <xf numFmtId="0" fontId="6" fillId="0" borderId="15" xfId="0" applyFont="1" applyBorder="1" applyAlignment="1" applyProtection="1">
      <alignment horizontal="center" vertical="center" wrapText="1"/>
      <protection locked="0"/>
    </xf>
    <xf numFmtId="1" fontId="6" fillId="0" borderId="14"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164" fontId="6" fillId="0" borderId="12" xfId="0" applyNumberFormat="1" applyFont="1" applyBorder="1" applyAlignment="1" applyProtection="1">
      <alignment vertical="center" wrapText="1"/>
      <protection locked="0"/>
    </xf>
    <xf numFmtId="9" fontId="6" fillId="0" borderId="1" xfId="2" applyFont="1" applyFill="1" applyBorder="1" applyAlignment="1" applyProtection="1">
      <alignment horizontal="center" vertical="center" wrapText="1"/>
      <protection locked="0"/>
    </xf>
    <xf numFmtId="0" fontId="0" fillId="0" borderId="0" xfId="0" pivotButton="1"/>
    <xf numFmtId="44" fontId="0" fillId="0" borderId="0" xfId="0" applyNumberFormat="1"/>
    <xf numFmtId="164" fontId="6" fillId="10" borderId="1" xfId="0" applyNumberFormat="1" applyFont="1" applyFill="1" applyBorder="1" applyAlignment="1" applyProtection="1">
      <alignment horizontal="center" vertical="center" wrapText="1"/>
      <protection locked="0"/>
    </xf>
    <xf numFmtId="0" fontId="6" fillId="15" borderId="5" xfId="0" applyFont="1" applyFill="1" applyBorder="1" applyAlignment="1" applyProtection="1">
      <alignment horizontal="center" vertical="center" wrapText="1"/>
      <protection locked="0"/>
    </xf>
    <xf numFmtId="1" fontId="6" fillId="0" borderId="15" xfId="0" applyNumberFormat="1" applyFont="1" applyBorder="1" applyAlignment="1" applyProtection="1">
      <alignment horizontal="center" vertical="center" wrapText="1"/>
      <protection locked="0"/>
    </xf>
    <xf numFmtId="0" fontId="8" fillId="8" borderId="1" xfId="0" applyFont="1" applyFill="1" applyBorder="1" applyAlignment="1">
      <alignment horizontal="center" vertical="center" wrapText="1"/>
    </xf>
    <xf numFmtId="164" fontId="8" fillId="8" borderId="1" xfId="0" applyNumberFormat="1" applyFont="1" applyFill="1" applyBorder="1" applyAlignment="1">
      <alignment horizontal="center" vertical="center" wrapText="1"/>
    </xf>
    <xf numFmtId="1" fontId="6" fillId="0" borderId="8" xfId="0" applyNumberFormat="1" applyFont="1" applyBorder="1" applyAlignment="1" applyProtection="1">
      <alignment horizontal="center" vertical="center" wrapText="1"/>
      <protection locked="0"/>
    </xf>
    <xf numFmtId="1" fontId="6" fillId="0" borderId="10" xfId="0" applyNumberFormat="1" applyFont="1" applyBorder="1" applyAlignment="1" applyProtection="1">
      <alignment horizontal="center" vertical="center" wrapText="1"/>
      <protection locked="0"/>
    </xf>
    <xf numFmtId="1" fontId="6" fillId="0" borderId="14" xfId="0" applyNumberFormat="1" applyFont="1" applyBorder="1" applyAlignment="1" applyProtection="1">
      <alignment horizontal="center" vertical="center" wrapText="1"/>
      <protection locked="0"/>
    </xf>
    <xf numFmtId="164" fontId="6" fillId="0" borderId="1" xfId="0" applyNumberFormat="1" applyFont="1" applyBorder="1" applyAlignment="1">
      <alignment vertical="center"/>
    </xf>
    <xf numFmtId="164" fontId="6" fillId="0" borderId="1" xfId="0" applyNumberFormat="1" applyFont="1" applyBorder="1" applyAlignment="1" applyProtection="1">
      <alignment horizontal="center" vertical="center" wrapText="1"/>
      <protection locked="0"/>
    </xf>
    <xf numFmtId="10" fontId="6" fillId="0" borderId="1" xfId="0" applyNumberFormat="1" applyFont="1" applyBorder="1" applyAlignment="1" applyProtection="1">
      <alignment horizontal="center" vertical="center" wrapText="1"/>
      <protection locked="0"/>
    </xf>
    <xf numFmtId="164" fontId="6" fillId="0" borderId="1" xfId="0" applyNumberFormat="1" applyFont="1" applyBorder="1" applyAlignment="1">
      <alignment horizontal="center" vertical="center"/>
    </xf>
    <xf numFmtId="0" fontId="8" fillId="5" borderId="16" xfId="0" applyFont="1" applyFill="1" applyBorder="1" applyAlignment="1">
      <alignment horizontal="center" vertical="center" wrapText="1"/>
    </xf>
    <xf numFmtId="0" fontId="8" fillId="11" borderId="12" xfId="0" applyFont="1" applyFill="1" applyBorder="1" applyAlignment="1">
      <alignment horizontal="center" vertical="center" wrapText="1"/>
    </xf>
    <xf numFmtId="164" fontId="18" fillId="0" borderId="1" xfId="0" applyNumberFormat="1" applyFont="1" applyBorder="1" applyAlignment="1" applyProtection="1">
      <alignment vertical="center" wrapText="1"/>
      <protection locked="0"/>
    </xf>
    <xf numFmtId="164" fontId="6" fillId="0" borderId="1" xfId="0" applyNumberFormat="1" applyFont="1" applyBorder="1" applyAlignment="1" applyProtection="1">
      <alignment horizontal="left" vertical="center" wrapText="1"/>
      <protection locked="0"/>
    </xf>
    <xf numFmtId="164" fontId="6" fillId="0" borderId="4" xfId="0" applyNumberFormat="1" applyFont="1" applyBorder="1" applyAlignment="1" applyProtection="1">
      <alignment vertical="center" wrapText="1"/>
      <protection locked="0"/>
    </xf>
    <xf numFmtId="164" fontId="6" fillId="0" borderId="1" xfId="0" applyNumberFormat="1" applyFont="1" applyBorder="1" applyAlignment="1" applyProtection="1">
      <alignment vertical="top" wrapText="1"/>
      <protection locked="0"/>
    </xf>
    <xf numFmtId="0" fontId="20" fillId="0" borderId="1" xfId="0" applyFont="1" applyBorder="1" applyAlignment="1">
      <alignment wrapText="1"/>
    </xf>
    <xf numFmtId="9" fontId="20" fillId="0" borderId="1" xfId="0" applyNumberFormat="1" applyFont="1" applyBorder="1" applyAlignment="1">
      <alignment horizontal="center" vertical="center" wrapText="1"/>
    </xf>
    <xf numFmtId="9" fontId="20" fillId="0" borderId="5" xfId="0" applyNumberFormat="1" applyFont="1" applyBorder="1" applyAlignment="1">
      <alignment horizontal="center" vertical="center" wrapText="1"/>
    </xf>
    <xf numFmtId="0" fontId="20" fillId="0" borderId="7" xfId="0" applyFont="1" applyBorder="1" applyAlignment="1">
      <alignment wrapText="1"/>
    </xf>
    <xf numFmtId="164" fontId="6" fillId="15" borderId="1" xfId="0" applyNumberFormat="1" applyFont="1" applyFill="1" applyBorder="1" applyAlignment="1" applyProtection="1">
      <alignment vertical="center" wrapText="1"/>
      <protection locked="0"/>
    </xf>
    <xf numFmtId="10" fontId="6" fillId="10" borderId="1" xfId="0" applyNumberFormat="1" applyFont="1" applyFill="1" applyBorder="1" applyAlignment="1" applyProtection="1">
      <alignment horizontal="center" vertical="center" wrapText="1"/>
      <protection locked="0"/>
    </xf>
    <xf numFmtId="0" fontId="21" fillId="0" borderId="1" xfId="0" applyFont="1" applyBorder="1" applyAlignment="1">
      <alignment wrapText="1"/>
    </xf>
    <xf numFmtId="0" fontId="7" fillId="3" borderId="1" xfId="0" applyFont="1" applyFill="1" applyBorder="1" applyAlignment="1">
      <alignment horizontal="center" vertical="center"/>
    </xf>
    <xf numFmtId="0" fontId="7" fillId="13" borderId="1" xfId="0" applyFont="1" applyFill="1" applyBorder="1" applyAlignment="1">
      <alignment horizontal="center" vertical="center"/>
    </xf>
    <xf numFmtId="0" fontId="7" fillId="9" borderId="3"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16" borderId="1" xfId="0" applyFont="1" applyFill="1" applyBorder="1" applyAlignment="1">
      <alignment horizontal="center" vertical="center"/>
    </xf>
    <xf numFmtId="0" fontId="8" fillId="15" borderId="4" xfId="0" applyFont="1" applyFill="1" applyBorder="1" applyAlignment="1">
      <alignment horizontal="center" vertical="center"/>
    </xf>
    <xf numFmtId="0" fontId="8" fillId="15" borderId="6" xfId="0" applyFont="1" applyFill="1" applyBorder="1" applyAlignment="1">
      <alignment horizontal="center" vertical="center"/>
    </xf>
    <xf numFmtId="0" fontId="7" fillId="16" borderId="1" xfId="0" applyFont="1" applyFill="1" applyBorder="1" applyAlignment="1">
      <alignment horizontal="center" vertical="center" wrapText="1"/>
    </xf>
    <xf numFmtId="0" fontId="7" fillId="6" borderId="4" xfId="0" applyFont="1" applyFill="1" applyBorder="1" applyAlignment="1">
      <alignment horizontal="center" vertical="center"/>
    </xf>
    <xf numFmtId="0" fontId="7" fillId="6" borderId="6" xfId="0" applyFont="1" applyFill="1" applyBorder="1" applyAlignment="1">
      <alignment horizontal="center" vertical="center"/>
    </xf>
    <xf numFmtId="0" fontId="7" fillId="6" borderId="7" xfId="0" applyFont="1" applyFill="1" applyBorder="1" applyAlignment="1">
      <alignment horizontal="center" vertical="center"/>
    </xf>
    <xf numFmtId="0" fontId="7" fillId="2"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12" borderId="3"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8" fillId="11" borderId="5" xfId="0" applyFont="1" applyFill="1" applyBorder="1" applyAlignment="1">
      <alignment horizontal="center" vertical="center" wrapText="1"/>
    </xf>
    <xf numFmtId="0" fontId="7" fillId="6" borderId="8"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0" xfId="0" applyFont="1" applyFill="1" applyBorder="1" applyAlignment="1">
      <alignment horizontal="center" vertical="center"/>
    </xf>
    <xf numFmtId="164" fontId="7" fillId="4" borderId="3" xfId="0" applyNumberFormat="1" applyFont="1" applyFill="1" applyBorder="1" applyAlignment="1">
      <alignment horizontal="center" vertical="center" wrapText="1"/>
    </xf>
    <xf numFmtId="164" fontId="7" fillId="4" borderId="5" xfId="0" applyNumberFormat="1"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14" borderId="5" xfId="0" applyFont="1" applyFill="1" applyBorder="1" applyAlignment="1">
      <alignment horizontal="center" vertical="center" wrapText="1"/>
    </xf>
    <xf numFmtId="164" fontId="7" fillId="14" borderId="3" xfId="0" applyNumberFormat="1" applyFont="1" applyFill="1" applyBorder="1" applyAlignment="1">
      <alignment horizontal="center" vertical="center" wrapText="1"/>
    </xf>
    <xf numFmtId="164" fontId="7" fillId="14" borderId="5" xfId="0" applyNumberFormat="1" applyFont="1" applyFill="1" applyBorder="1" applyAlignment="1">
      <alignment horizontal="center" vertical="center" wrapText="1"/>
    </xf>
    <xf numFmtId="164" fontId="7" fillId="12" borderId="3" xfId="0" applyNumberFormat="1" applyFont="1" applyFill="1" applyBorder="1" applyAlignment="1">
      <alignment horizontal="center" vertical="center" wrapText="1"/>
    </xf>
    <xf numFmtId="164" fontId="7" fillId="12" borderId="5" xfId="0" applyNumberFormat="1"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5" xfId="0" applyFont="1" applyFill="1" applyBorder="1" applyAlignment="1">
      <alignment horizontal="center" vertical="center" wrapText="1"/>
    </xf>
    <xf numFmtId="164" fontId="7" fillId="8" borderId="3" xfId="0" applyNumberFormat="1" applyFont="1" applyFill="1" applyBorder="1" applyAlignment="1">
      <alignment horizontal="center" vertical="center" wrapText="1"/>
    </xf>
    <xf numFmtId="164" fontId="7" fillId="8" borderId="5" xfId="0" applyNumberFormat="1"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8" fillId="10" borderId="5"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8" fillId="10" borderId="2" xfId="0" applyFont="1" applyFill="1" applyBorder="1" applyAlignment="1">
      <alignment horizontal="center" vertical="center" wrapText="1"/>
    </xf>
    <xf numFmtId="0" fontId="8" fillId="8" borderId="1"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1" xfId="0" applyFont="1" applyFill="1" applyBorder="1" applyAlignment="1">
      <alignment horizontal="center" vertical="center"/>
    </xf>
    <xf numFmtId="0" fontId="8" fillId="12" borderId="3" xfId="0" applyFont="1" applyFill="1" applyBorder="1" applyAlignment="1">
      <alignment horizontal="center" vertical="center" wrapText="1"/>
    </xf>
    <xf numFmtId="0" fontId="8" fillId="12" borderId="5" xfId="0" applyFont="1" applyFill="1" applyBorder="1" applyAlignment="1">
      <alignment horizontal="center" vertical="center" wrapText="1"/>
    </xf>
    <xf numFmtId="164" fontId="8" fillId="12" borderId="3" xfId="0" applyNumberFormat="1" applyFont="1" applyFill="1" applyBorder="1" applyAlignment="1">
      <alignment horizontal="center" vertical="center" wrapText="1"/>
    </xf>
    <xf numFmtId="164" fontId="8" fillId="12" borderId="5" xfId="0" applyNumberFormat="1" applyFont="1" applyFill="1" applyBorder="1" applyAlignment="1">
      <alignment horizontal="center" vertical="center" wrapText="1"/>
    </xf>
    <xf numFmtId="164" fontId="8" fillId="8" borderId="1" xfId="0" applyNumberFormat="1" applyFont="1" applyFill="1" applyBorder="1" applyAlignment="1">
      <alignment horizontal="center" vertical="center" wrapText="1"/>
    </xf>
    <xf numFmtId="0" fontId="8" fillId="16" borderId="3" xfId="0" applyFont="1" applyFill="1" applyBorder="1" applyAlignment="1">
      <alignment horizontal="center" vertical="center" wrapText="1"/>
    </xf>
    <xf numFmtId="0" fontId="8" fillId="16" borderId="1"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16" borderId="1" xfId="0" applyFont="1" applyFill="1" applyBorder="1" applyAlignment="1">
      <alignment horizontal="center" vertical="center"/>
    </xf>
    <xf numFmtId="0" fontId="8" fillId="6" borderId="6" xfId="0" applyFont="1" applyFill="1" applyBorder="1" applyAlignment="1">
      <alignment horizontal="center" vertical="center"/>
    </xf>
    <xf numFmtId="0" fontId="8" fillId="7" borderId="4" xfId="0" applyFont="1" applyFill="1" applyBorder="1" applyAlignment="1">
      <alignment horizontal="center" vertical="center"/>
    </xf>
    <xf numFmtId="0" fontId="8" fillId="7" borderId="6" xfId="0" applyFont="1" applyFill="1" applyBorder="1" applyAlignment="1">
      <alignment horizontal="center" vertical="center"/>
    </xf>
    <xf numFmtId="0" fontId="8" fillId="2" borderId="1" xfId="0" applyFont="1" applyFill="1" applyBorder="1" applyAlignment="1">
      <alignment horizontal="center" vertical="center"/>
    </xf>
    <xf numFmtId="0" fontId="6" fillId="0" borderId="1" xfId="0" applyFont="1" applyBorder="1" applyAlignment="1">
      <alignment horizontal="center" vertical="center"/>
    </xf>
    <xf numFmtId="0" fontId="17" fillId="19"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11"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13" borderId="1" xfId="0" applyFont="1" applyFill="1" applyBorder="1" applyAlignment="1">
      <alignment horizontal="center" vertical="center"/>
    </xf>
    <xf numFmtId="0" fontId="8" fillId="14" borderId="3" xfId="0" applyFont="1" applyFill="1" applyBorder="1" applyAlignment="1">
      <alignment horizontal="center" vertical="center" wrapText="1"/>
    </xf>
    <xf numFmtId="0" fontId="8" fillId="14" borderId="5" xfId="0" applyFont="1" applyFill="1" applyBorder="1" applyAlignment="1">
      <alignment horizontal="center" vertical="center" wrapText="1"/>
    </xf>
    <xf numFmtId="164" fontId="8" fillId="14" borderId="3" xfId="0" applyNumberFormat="1" applyFont="1" applyFill="1" applyBorder="1" applyAlignment="1">
      <alignment horizontal="center" vertical="center" wrapText="1"/>
    </xf>
    <xf numFmtId="164" fontId="8" fillId="14" borderId="5" xfId="0" applyNumberFormat="1"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164" fontId="8" fillId="4" borderId="3" xfId="0" applyNumberFormat="1" applyFont="1" applyFill="1" applyBorder="1" applyAlignment="1">
      <alignment horizontal="center" vertical="center" wrapText="1"/>
    </xf>
    <xf numFmtId="164" fontId="8" fillId="4" borderId="5" xfId="0" applyNumberFormat="1" applyFont="1" applyFill="1" applyBorder="1" applyAlignment="1">
      <alignment horizontal="center" vertical="center" wrapText="1"/>
    </xf>
    <xf numFmtId="0" fontId="25" fillId="20" borderId="4" xfId="0" applyFont="1" applyFill="1" applyBorder="1" applyAlignment="1">
      <alignment horizontal="center" vertical="center"/>
    </xf>
    <xf numFmtId="0" fontId="25" fillId="20" borderId="6" xfId="0" applyFont="1" applyFill="1" applyBorder="1" applyAlignment="1">
      <alignment horizontal="center" vertical="center"/>
    </xf>
    <xf numFmtId="0" fontId="25" fillId="20" borderId="7" xfId="0" applyFont="1" applyFill="1" applyBorder="1" applyAlignment="1">
      <alignment horizontal="center" vertical="center"/>
    </xf>
    <xf numFmtId="0" fontId="26" fillId="15" borderId="17" xfId="0" applyFont="1" applyFill="1" applyBorder="1" applyAlignment="1">
      <alignment horizontal="left" wrapText="1"/>
    </xf>
    <xf numFmtId="0" fontId="26" fillId="15" borderId="18" xfId="0" applyFont="1" applyFill="1" applyBorder="1" applyAlignment="1">
      <alignment horizontal="left" wrapText="1"/>
    </xf>
    <xf numFmtId="166" fontId="25" fillId="20" borderId="20" xfId="3" applyNumberFormat="1" applyFont="1" applyFill="1" applyBorder="1" applyAlignment="1">
      <alignment horizontal="center" vertical="center" wrapText="1"/>
    </xf>
    <xf numFmtId="0" fontId="25" fillId="20" borderId="4" xfId="0" applyFont="1" applyFill="1" applyBorder="1" applyAlignment="1">
      <alignment horizontal="center" vertical="center" wrapText="1"/>
    </xf>
    <xf numFmtId="0" fontId="25" fillId="20" borderId="6" xfId="0" applyFont="1" applyFill="1" applyBorder="1" applyAlignment="1">
      <alignment horizontal="center" vertical="center" wrapText="1"/>
    </xf>
    <xf numFmtId="0" fontId="25" fillId="20" borderId="7" xfId="0" applyFont="1" applyFill="1" applyBorder="1" applyAlignment="1">
      <alignment horizontal="center" vertical="center" wrapText="1"/>
    </xf>
    <xf numFmtId="0" fontId="25" fillId="20" borderId="1" xfId="0" applyFont="1" applyFill="1" applyBorder="1" applyAlignment="1">
      <alignment horizontal="center" vertical="center" wrapText="1"/>
    </xf>
    <xf numFmtId="0" fontId="27" fillId="0" borderId="1" xfId="0" applyFont="1" applyBorder="1" applyAlignment="1">
      <alignment horizontal="center" wrapText="1"/>
    </xf>
    <xf numFmtId="1" fontId="27" fillId="0" borderId="1" xfId="0" applyNumberFormat="1" applyFont="1" applyBorder="1" applyAlignment="1">
      <alignment horizontal="center" wrapText="1"/>
    </xf>
    <xf numFmtId="9" fontId="27" fillId="21" borderId="1" xfId="2" applyFont="1" applyFill="1" applyBorder="1" applyAlignment="1">
      <alignment horizontal="center" wrapText="1"/>
    </xf>
    <xf numFmtId="9" fontId="27" fillId="2" borderId="1" xfId="2" applyFont="1" applyFill="1" applyBorder="1" applyAlignment="1">
      <alignment horizontal="center" wrapText="1"/>
    </xf>
    <xf numFmtId="9" fontId="27" fillId="22" borderId="1" xfId="2" applyFont="1" applyFill="1" applyBorder="1" applyAlignment="1">
      <alignment horizontal="center" wrapText="1"/>
    </xf>
    <xf numFmtId="0" fontId="27" fillId="0" borderId="19" xfId="0" applyFont="1" applyBorder="1" applyAlignment="1">
      <alignment horizontal="center" wrapText="1"/>
    </xf>
    <xf numFmtId="1" fontId="27" fillId="0" borderId="19" xfId="0" applyNumberFormat="1" applyFont="1" applyBorder="1" applyAlignment="1">
      <alignment horizontal="center" wrapText="1"/>
    </xf>
    <xf numFmtId="9" fontId="27" fillId="23" borderId="19" xfId="2" applyFont="1" applyFill="1" applyBorder="1" applyAlignment="1">
      <alignment horizontal="center" wrapText="1"/>
    </xf>
    <xf numFmtId="0" fontId="0" fillId="0" borderId="0" xfId="0" applyAlignment="1">
      <alignment wrapText="1"/>
    </xf>
    <xf numFmtId="0" fontId="27" fillId="0" borderId="0" xfId="0" applyFont="1" applyAlignment="1">
      <alignment wrapText="1"/>
    </xf>
    <xf numFmtId="165" fontId="25" fillId="20" borderId="20" xfId="2" applyNumberFormat="1" applyFont="1" applyFill="1" applyBorder="1" applyAlignment="1">
      <alignment horizontal="center" vertical="center" wrapText="1"/>
    </xf>
    <xf numFmtId="0" fontId="25" fillId="20" borderId="1" xfId="0" applyFont="1" applyFill="1" applyBorder="1" applyAlignment="1">
      <alignment horizontal="center" vertical="center"/>
    </xf>
    <xf numFmtId="0" fontId="25" fillId="20" borderId="1" xfId="0" applyFont="1" applyFill="1" applyBorder="1" applyAlignment="1">
      <alignment horizontal="center" vertical="center" wrapText="1"/>
    </xf>
    <xf numFmtId="9" fontId="25" fillId="20" borderId="1" xfId="2" applyFont="1" applyFill="1" applyBorder="1" applyAlignment="1">
      <alignment horizontal="center" vertical="center" wrapText="1"/>
    </xf>
    <xf numFmtId="0" fontId="25" fillId="20" borderId="1" xfId="2" applyNumberFormat="1" applyFont="1" applyFill="1" applyBorder="1" applyAlignment="1">
      <alignment horizontal="center" vertical="center" wrapText="1"/>
    </xf>
    <xf numFmtId="0" fontId="28" fillId="15" borderId="1" xfId="0" applyFont="1" applyFill="1" applyBorder="1" applyAlignment="1">
      <alignment horizontal="left" wrapText="1"/>
    </xf>
    <xf numFmtId="9" fontId="27" fillId="15" borderId="1" xfId="2" applyFont="1" applyFill="1" applyBorder="1" applyAlignment="1">
      <alignment horizontal="center" vertical="center"/>
    </xf>
    <xf numFmtId="9" fontId="27" fillId="0" borderId="1" xfId="2" applyFont="1" applyBorder="1" applyAlignment="1">
      <alignment horizontal="center" vertical="center"/>
    </xf>
    <xf numFmtId="167" fontId="1" fillId="0" borderId="1" xfId="0" applyNumberFormat="1" applyFont="1" applyBorder="1"/>
    <xf numFmtId="9" fontId="0" fillId="0" borderId="1" xfId="0" applyNumberFormat="1" applyBorder="1"/>
    <xf numFmtId="0" fontId="28" fillId="15" borderId="0" xfId="0" applyFont="1" applyFill="1" applyAlignment="1">
      <alignment vertical="top" wrapText="1"/>
    </xf>
    <xf numFmtId="0" fontId="28" fillId="15" borderId="0" xfId="0" applyFont="1" applyFill="1" applyAlignment="1">
      <alignment horizontal="left" vertical="top" wrapText="1"/>
    </xf>
    <xf numFmtId="0" fontId="30" fillId="15" borderId="0" xfId="0" applyFont="1" applyFill="1" applyAlignment="1">
      <alignment horizontal="left" vertical="top" wrapText="1"/>
    </xf>
    <xf numFmtId="0" fontId="28" fillId="15" borderId="21" xfId="0" applyFont="1" applyFill="1" applyBorder="1" applyAlignment="1">
      <alignment vertical="top" wrapText="1"/>
    </xf>
    <xf numFmtId="0" fontId="30" fillId="15" borderId="21" xfId="0" applyFont="1" applyFill="1" applyBorder="1" applyAlignment="1">
      <alignment vertical="top" wrapText="1"/>
    </xf>
    <xf numFmtId="0" fontId="30" fillId="15" borderId="0" xfId="0" applyFont="1" applyFill="1" applyAlignment="1">
      <alignment vertical="top" wrapText="1"/>
    </xf>
    <xf numFmtId="0" fontId="28" fillId="15" borderId="1" xfId="0" applyFont="1" applyFill="1" applyBorder="1" applyAlignment="1">
      <alignment horizontal="left" vertical="center"/>
    </xf>
    <xf numFmtId="167" fontId="29" fillId="15" borderId="1" xfId="1" applyNumberFormat="1" applyFont="1" applyFill="1" applyBorder="1" applyAlignment="1">
      <alignment horizontal="left" vertical="center"/>
    </xf>
    <xf numFmtId="167" fontId="27" fillId="15" borderId="1" xfId="1" applyNumberFormat="1" applyFont="1" applyFill="1" applyBorder="1" applyAlignment="1">
      <alignment vertical="center"/>
    </xf>
    <xf numFmtId="0" fontId="28" fillId="15" borderId="1" xfId="0" applyFont="1" applyFill="1" applyBorder="1" applyAlignment="1">
      <alignment horizontal="left" vertical="center" wrapText="1"/>
    </xf>
    <xf numFmtId="164" fontId="23" fillId="0" borderId="1" xfId="0" applyNumberFormat="1" applyFont="1" applyBorder="1" applyAlignment="1" applyProtection="1">
      <alignment vertical="center" wrapText="1"/>
      <protection locked="0"/>
    </xf>
  </cellXfs>
  <cellStyles count="5">
    <cellStyle name="Hyperlink" xfId="4" xr:uid="{00000000-000B-0000-0000-000008000000}"/>
    <cellStyle name="Millares" xfId="3" builtinId="3"/>
    <cellStyle name="Moneda" xfId="1" builtinId="4"/>
    <cellStyle name="Normal" xfId="0" builtinId="0"/>
    <cellStyle name="Porcentaje" xfId="2" builtinId="5"/>
  </cellStyles>
  <dxfs count="2">
    <dxf>
      <numFmt numFmtId="14" formatCode="0.00%"/>
    </dxf>
    <dxf>
      <numFmt numFmtId="34" formatCode="_-&quot;$&quot;\ * #,##0.00_-;\-&quot;$&quot;\ * #,##0.00_-;_-&quot;$&quot;\ * &quot;-&quot;??_-;_-@_-"/>
    </dxf>
  </dxfs>
  <tableStyles count="0" defaultTableStyle="TableStyleMedium2" defaultPivotStyle="PivotStyleLight16"/>
  <colors>
    <mruColors>
      <color rgb="FF8C9C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838200</xdr:colOff>
      <xdr:row>0</xdr:row>
      <xdr:rowOff>190499</xdr:rowOff>
    </xdr:from>
    <xdr:ext cx="2028825" cy="1085307"/>
    <xdr:pic>
      <xdr:nvPicPr>
        <xdr:cNvPr id="3" name="Imagen 2">
          <a:extLst>
            <a:ext uri="{FF2B5EF4-FFF2-40B4-BE49-F238E27FC236}">
              <a16:creationId xmlns:a16="http://schemas.microsoft.com/office/drawing/2014/main" id="{867E5154-BC61-4052-B8C5-5AE7061584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 y="190499"/>
          <a:ext cx="2028825" cy="1085307"/>
        </a:xfrm>
        <a:prstGeom prst="rect">
          <a:avLst/>
        </a:prstGeom>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ilena Gomez" refreshedDate="45804.63560775463" createdVersion="8" refreshedVersion="8" minRefreshableVersion="3" recordCount="41" xr:uid="{F434E832-9769-49F9-8087-EF22F3D80973}">
  <cacheSource type="worksheet">
    <worksheetSource ref="A7:X48" sheet="PAI 2025_TR2"/>
  </cacheSource>
  <cacheFields count="24">
    <cacheField name="ALINEACIÓN CON LOS ODS" numFmtId="0">
      <sharedItems containsBlank="1"/>
    </cacheField>
    <cacheField name="ALINEACIÓN CON EL PNDE" numFmtId="0">
      <sharedItems containsBlank="1"/>
    </cacheField>
    <cacheField name="ALINEACIÓN CON EL PND EJES DE TRANSFORMACIÓN " numFmtId="0">
      <sharedItems containsBlank="1"/>
    </cacheField>
    <cacheField name="ALINEACIÓN CON EL PND CATALIZADORES" numFmtId="0">
      <sharedItems containsBlank="1"/>
    </cacheField>
    <cacheField name="ALINEACIÓN CON EL PND COMPONENTES" numFmtId="0">
      <sharedItems containsBlank="1"/>
    </cacheField>
    <cacheField name="ALINEACIÓN CON EL PLAN ESTRATÉGICO SECTORIAL" numFmtId="0">
      <sharedItems containsBlank="1"/>
    </cacheField>
    <cacheField name="ALINEACIÓN CON OBJETIVOS ESTRATEGICOS Y RETOS" numFmtId="0">
      <sharedItems containsBlank="1" longText="1"/>
    </cacheField>
    <cacheField name="DIMENSIÓN DEL MIPG" numFmtId="0">
      <sharedItems containsBlank="1"/>
    </cacheField>
    <cacheField name="POLÍTICAS DE GESTIÓN Y DESEMPEÑO INSTITUCIONAL - MIPG" numFmtId="0">
      <sharedItems containsBlank="1"/>
    </cacheField>
    <cacheField name="ARTICULACIÓN PLANES DECRETO 612 DE 2018" numFmtId="0">
      <sharedItems containsBlank="1"/>
    </cacheField>
    <cacheField name="PROYECTO DE INVERSIÓN" numFmtId="0">
      <sharedItems containsBlank="1" count="4">
        <s v="1 Ampliación del programa de alimentación escolar a nivel nacional"/>
        <s v="2 Fortalecimiento de los sistemas de información para la gestión de la Alimentación Escolar Nacional"/>
        <s v="N/A"/>
        <m/>
      </sharedItems>
    </cacheField>
    <cacheField name="OBJETIVO ESPECÍFICO" numFmtId="0">
      <sharedItems containsBlank="1"/>
    </cacheField>
    <cacheField name="PRODUCTO" numFmtId="0">
      <sharedItems containsBlank="1"/>
    </cacheField>
    <cacheField name="ACTIVIDAD PROYECTO DE INVERSIÓN" numFmtId="0">
      <sharedItems containsBlank="1"/>
    </cacheField>
    <cacheField name="DEPENDENCIA" numFmtId="0">
      <sharedItems containsBlank="1"/>
    </cacheField>
    <cacheField name="PROCESO SIG" numFmtId="0">
      <sharedItems containsBlank="1"/>
    </cacheField>
    <cacheField name="CÓDIGO ACTIVIDAD PLAN DE ACCIÓN" numFmtId="0">
      <sharedItems containsBlank="1"/>
    </cacheField>
    <cacheField name="ACTIVIDAD PLAN DE ACCIÓN " numFmtId="0">
      <sharedItems containsBlank="1" longText="1"/>
    </cacheField>
    <cacheField name="INDICADOR" numFmtId="0">
      <sharedItems containsBlank="1"/>
    </cacheField>
    <cacheField name="FÓRMULA DE CÁLCULO" numFmtId="0">
      <sharedItems containsBlank="1"/>
    </cacheField>
    <cacheField name="UNIDAD DE MEDIDA" numFmtId="0">
      <sharedItems containsBlank="1"/>
    </cacheField>
    <cacheField name="META FÍSICA ANUAL" numFmtId="0">
      <sharedItems containsString="0" containsBlank="1" containsNumber="1" minValue="0.85" maxValue="12"/>
    </cacheField>
    <cacheField name="RUBRO INVERSIÓN" numFmtId="0">
      <sharedItems containsBlank="1" count="9">
        <s v="C-2201-0700-5-20203J-2201089-02"/>
        <s v="C-2201-0700-5-20203J-2201079-03"/>
        <s v="C-2201-0700-5-20203JZ-2201079-03"/>
        <s v="C-2201-0700-5-20203J-2201079-02"/>
        <s v="C-2201-0700-4-20203J-2201048-02"/>
        <s v="C-2201-0700-4-20203J-2201092-02"/>
        <s v="C-2201-0700-4-20203J-2201094-02"/>
        <s v="N/A"/>
        <m/>
      </sharedItems>
    </cacheField>
    <cacheField name="VALOR ANUAL ASIGNADO " numFmtId="164">
      <sharedItems containsString="0" containsBlank="1" containsNumber="1" minValue="0" maxValue="20698347109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1">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Alimentación Escolar"/>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Direccionamiento Estratégico "/>
    <s v="Planeación institucional "/>
    <s v="N/A"/>
    <x v="0"/>
    <s v="1.1 Ampliar el acceso a complementos alimentarios de los estudiantes matriculados en el sector oficial "/>
    <s v="1.1.1 Servicio de Asistencia Técnica para la implementación del PAE"/>
    <s v="1.1.1.3 Implementar mecanismos para la divulgación del PAE y el fortalecimiento de las capacidades territoriales"/>
    <s v="100 Dirección General"/>
    <s v="Direccionamiento estratégico"/>
    <s v="100-01"/>
    <s v="Realizar acciones que promuevan el fortalecimiento estratégico y misional de la Unidad "/>
    <s v="Número de reportes o documentos elaborados de acciones realizadas para promover el fortalecimiento estratégico"/>
    <s v="(Número de reportes o documentos elaborados en el trimestre/Número de reportes o documentos requeridos en el trimestre)*100"/>
    <s v="Porcentaje"/>
    <n v="1"/>
    <x v="0"/>
    <n v="2481458922"/>
  </r>
  <r>
    <s v="Hambre Cero"/>
    <s v="La construcción de un sistema educativo articulado, participativo, descentralizado y con mecanismos eficaces de concertación"/>
    <s v="Derecho Humano a la Alimentación "/>
    <s v="Catalizador: C. Adecuación de_x000a_Alimentos"/>
    <s v="Educación de Calidad para reducir la desigualdad - Por un Programa de Alimentación Escolar (PAE) más equitativo, que contribuya al bienestar y la seguridad alimentaria"/>
    <s v="Alimentación Escolar"/>
    <s v="OE1 Incrementar progresivamente la cobertura hasta alcanzar la universalidad, y en el marco de la estrategia “Hambre Cero”, brindar atención en los municipios con alto riesgo de inseguridad alimentaria durante el receso escolar, por medio de instrumentos financieros normativos y técnicos, con el propósito de mejorar el acceso, permanencia, bienestar y seguridad alimentaria de los NNAJ en el sistema educativo oficial"/>
    <s v="Direccionamiento Estratégico "/>
    <s v="Planeación Institucional "/>
    <s v="Plan Anual de Adquisiciones"/>
    <x v="0"/>
    <s v="1.1 Ampliar el acceso a complementos alimentarios de los estudiantes matriculados en el sector oficial "/>
    <s v="1.1.1 Servicio de Asistencia Técnica para la implementación del PAE"/>
    <s v="1.1.1.2 Desarrollar modelos de operación diferencial, con pertinencia territorial y enfoque étnico"/>
    <s v="100 Dirección General"/>
    <s v="Direccionamiento estratégico"/>
    <s v="100-02"/>
    <s v="Desarrollar las metodologías e instrumentos para la formulación, ejecución, seguimiento y evaluación de las políticas, planes, programas y proyectos estratégicos de la Unidad."/>
    <s v="Número de informes de seguimiento y evaluación"/>
    <s v="(Número de informes de seguimiento en el trimestre/Número de informes de seguimiento requeridos en el trimestre)*100"/>
    <s v="Porcentaje"/>
    <n v="1"/>
    <x v="0"/>
    <n v="150000000"/>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Alimentación Escolar"/>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Direccionamiento Estratégico "/>
    <s v="Planeación institucional "/>
    <s v="N/A"/>
    <x v="0"/>
    <s v="1.1 Ampliar el acceso a complementos alimentarios de los estudiantes matriculados en el sector oficial "/>
    <s v="1.1.1 Servicio de Asistencia Técnica para la implementación del PAE"/>
    <s v="1.1.1.3 Implementar mecanismos para la divulgación del PAE y el fortalecimiento de las capacidades territoriales"/>
    <s v="110 Dirección General - Planeación"/>
    <s v="Direccionamiento estratégico"/>
    <s v="110-01"/>
    <s v="Elaborar y consolidar insumos asociados a la gestión institucional con el fin de reportar la información requerida por los grupos de valor o de interés"/>
    <s v="Número de reportes o documentos elaborados"/>
    <s v="(Número de reportes o documentos elaborados en el trimestre/Número de reportes o documentos requeridos en el trimestre)*100"/>
    <s v="Porcentaje"/>
    <n v="1"/>
    <x v="0"/>
    <n v="242000000"/>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Alimentación Escolar"/>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Evaluación de resultados "/>
    <s v="Seguimiento y evaluación del desempeño institucional "/>
    <s v="N/A"/>
    <x v="0"/>
    <s v="1.1 Ampliar el acceso a complementos alimentarios de los estudiantes matriculados en el sector oficial "/>
    <s v="1.1.1 Servicio de Asistencia Técnica para la implementación del PAE"/>
    <s v="1.1.1.3 Implementar mecanismos para la divulgación del PAE y el fortalecimiento de las capacidades territoriales"/>
    <s v="110 Dirección General - Planeación"/>
    <s v="Sistema Integrado de Gestión "/>
    <s v="110-02"/>
    <s v="Identificar e implementar  acciones para optimizar las políticas de gestión y desempeño del Modelo Integrado de Planeación y Gestión, con el fin de aumentar el índice de desempeño institucional"/>
    <s v="Porcentaje de avance en la implementación de las políticas de gestión y desempeño del MIPG"/>
    <s v="(Número de actividades ejecutadas en el trimestre/Número de actividades programadas para el trimestre)*100"/>
    <s v="Porcentaje"/>
    <n v="1"/>
    <x v="0"/>
    <n v="242000000"/>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Alimentación Escolar"/>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Direccionamiento Estratégico "/>
    <s v="Planeación institucional "/>
    <s v="N/A"/>
    <x v="0"/>
    <s v="1.1 Ampliar el acceso a complementos alimentarios de los estudiantes matriculados en el sector oficial "/>
    <s v="1.1.1 Servicio de Asistencia Técnica para la implementación del PAE"/>
    <s v="1.1.1.3 Implementar mecanismos para la divulgación del PAE y el fortalecimiento de las capacidades territoriales"/>
    <s v="110 Dirección General - Planeación"/>
    <s v="Sistema Integrado de Gestión "/>
    <s v="110-03"/>
    <s v="Definir e implementar acciones para el cumplimiento de los requisitos del Sistema Integrado de Gestión de la UApA en el marco de la mejora continua. "/>
    <s v="Porcentaje de avance de actualización del Sistema integrado de Gestión"/>
    <s v="(Número de actividades ejecutadas en el trimestre/Número de actividades programadas para el trimestre)*100"/>
    <s v="Porcentaje"/>
    <n v="1"/>
    <x v="0"/>
    <n v="218240000"/>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Alimentación Escolar"/>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Direccionamiento Estratégico "/>
    <s v="Planeación institucional "/>
    <s v="N/A"/>
    <x v="0"/>
    <s v="1.1 Ampliar el acceso a complementos alimentarios de los estudiantes matriculados en el sector oficial "/>
    <s v="1.1.1 Servicio de Asistencia Técnica para la implementación del PAE"/>
    <s v="1.1.1.3 Implementar mecanismos para la divulgación del PAE y el fortalecimiento de las capacidades territoriales"/>
    <s v="110 Dirección General - Planeación"/>
    <s v="Direccionamiento estratégico"/>
    <s v="110-04"/>
    <s v="Elaborar reportes basados en el análisis de datos sobre la cobertura del Programa de Alimentación Escolar (PAE) para apoyar la toma de decisiones informadas "/>
    <s v="Número de reportes de avance de cobertura PAE "/>
    <s v="Sumatoria de reportes elaborados"/>
    <s v="Número"/>
    <n v="11"/>
    <x v="0"/>
    <n v="40040000"/>
  </r>
  <r>
    <s v="Educación con Calidad"/>
    <s v="La construcción de un sistema educativo articulado, participativo, descentralizado y con mecanismos eficaces de concertación"/>
    <s v="Convergencia Regional"/>
    <s v="Catalizador 5: Fortalecimiento institucional como motor de cambio para recuperar la confianza de la ciudadanía y para el fortalecimiento del vínculo Estado Ciudadanía"/>
    <s v="Entiades públicas territoriales y nacionales fortalecidas"/>
    <s v="Alimentación Escolar"/>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Información y Comunicación "/>
    <s v="Transparencia, acceso a la información pública y lucha contra la corrupción"/>
    <s v="N/A"/>
    <x v="0"/>
    <s v="1.1 Ampliar el acceso a complementos alimentarios de los estudiantes matriculados en el sector oficial "/>
    <s v="1.1.1 Servicio de Asistencia Técnica para la implementación del PAE"/>
    <s v="1.1.1.3 Implementar mecanismos para la divulgación del PAE y el fortalecimiento de las capacidades territoriales"/>
    <s v="120 Dirección General - Comunicaciones"/>
    <s v="Comunicación estratégica"/>
    <s v="120-01"/>
    <s v="Ejecutar una estrategia de comunicación a través de medios institucionales, para difundir al interior de la UApA y en todo el territorio nacional los temas estratégicos y logros del PAE."/>
    <s v="Estrategia de comunicación implementada"/>
    <s v="Sumatoria de Informes de avance frente a la implementación de la estrategia de comunicación"/>
    <s v="Número"/>
    <n v="4"/>
    <x v="0"/>
    <n v="1487853933"/>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N/A"/>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Control Interno "/>
    <s v="Control Interno "/>
    <s v="N/A"/>
    <x v="0"/>
    <s v="1.1 Ampliar el acceso a complementos alimentarios de los estudiantes matriculados en el sector oficial "/>
    <s v="1.1.1 Servicio de Asistencia Técnica para la implementación del PAE"/>
    <s v="1.1.1.3 Implementar mecanismos para la divulgación del PAE y el fortalecimiento de las capacidades territoriales"/>
    <s v="130 Dirección General - Control Interno"/>
    <s v="Evaluación y mejoramiento continuo"/>
    <s v="130-01"/>
    <s v="Formular, presentar e implementar el Plan Anual de Auditorias para la Unidad Administrativa Especial de Alimentación Escolar - Alimentos para Aprender "/>
    <s v="Cumplimiento del Plan Anual de Auditorías de la vigencia"/>
    <s v="Sumatoria de documentos elaborados"/>
    <s v="Porcentaje"/>
    <n v="1"/>
    <x v="0"/>
    <n v="221733333"/>
  </r>
  <r>
    <s v="N/A"/>
    <s v="N/A"/>
    <s v="Seguridad Humana y Justicia Social"/>
    <s v="Catalizador 5: Fortalecimiento institucional como motor de cambio para recuperar la confianza de la ciudadanía y para el fortalecimiento del vínculo Estado Ciudadanía"/>
    <s v="Entiades públicas territoriales y nacionales fortalecidas"/>
    <s v="Alimentación Escolar"/>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Gestión con valores para resultados"/>
    <s v="Defensa jurídica "/>
    <s v="N/A"/>
    <x v="0"/>
    <s v="1.1 Ampliar el acceso a complementos alimentarios de los estudiantes matriculados en el sector oficial "/>
    <s v="1.1.1 Servicio de Asistencia Técnica para la implementación del PAE"/>
    <s v="1.1.1.3 Implementar mecanismos para la divulgación del PAE y el fortalecimiento de las capacidades territoriales"/>
    <s v="140 Dirección General - Jurídica"/>
    <s v="Gestión jurídica "/>
    <s v="140-01"/>
    <s v="Ejercer la defensa jurídica de la entidad, en el marco de la implementación de la política asociada en el Modelo Integrado de Planeación y Gestión "/>
    <s v="Porcentaje de solicitudes de defensa jurídica respondidas oportunamente"/>
    <s v="Número de solicitudes de defensa jurídica respondidas oportunamente en el trimestre  / Número de solicitudes de defensa jurídica recibidas en la entidad en el trimestre *100"/>
    <s v="Porcentaje "/>
    <n v="1"/>
    <x v="0"/>
    <n v="220000000"/>
  </r>
  <r>
    <s v="Educación con Calidad"/>
    <s v="La construcción de un sistema educativo articulado, participativo, descentralizado y con mecanismos eficaces de concertación"/>
    <s v="Seguridad Humana y Justicia Social"/>
    <s v="Catalizador: B. Superación de _x000a_privaciones como fundamento de la _x000a_dignidad humana y condiciones _x000a_básicas para el bienestar"/>
    <s v="Educación de Calidad para reducir la desigualdad - Por un Programa de Alimentación Escolar (PAE) más equitativo, que contribuya al bienestar y la seguridad alimentaria"/>
    <s v="Alimentación Escolar"/>
    <s v="OE1 Incrementar progresivamente la cobertura hasta alcanzar la universalidad, y en el marco de la estrategia “Hambre Cero”, brindar atención en los municipios con alto riesgo de inseguridad alimentaria durante el receso escolar, por medio de instrumentos financieros normativos y técnicos, con el propósito de mejorar el acceso, permanencia, bienestar y seguridad alimentaria de los NNAJ en el sistema educativo oficial"/>
    <s v="Direccionamiento Estratégico "/>
    <s v="Gestión presupuestal y eficiencia del gasto público "/>
    <s v="N/A"/>
    <x v="0"/>
    <s v="1.1 Ampliar el acceso a complementos alimentarios de los estudiantes matriculados en el sector oficial "/>
    <s v="1.1.2 Servicio de apoyo financiero a entidades territoriales para la ejecución de estrategias de permanencia con alimentación escolar"/>
    <s v="1.1.2.1 Distribuir a las Entidades Territoriales Certificadas, los recursos del Presupuesto General de la Nación, destinados a cofinanciar la operación del Programa de Alimentación Escolar"/>
    <s v="200 Subdirección General"/>
    <s v="Gestión de los recursos financieros del PAE"/>
    <s v="200-01"/>
    <s v="Distribuir a las entidades territoriales, los recursos del Presupuesto General de la Nación, destinados a cofinanciar la operación del Programa de Alimentación Escolar, atendiendo los criterios de focalización y priorización"/>
    <s v="Porcentaje de recursos girados a las ETC"/>
    <s v="(Recursos girados a la ETC en el trimestre/Recursos programados en el trimestre) *100"/>
    <s v="Porcentaje"/>
    <n v="1"/>
    <x v="1"/>
    <n v="2069834710966"/>
  </r>
  <r>
    <s v="Educación con Calidad"/>
    <s v="La construcción de un sistema educativo articulado, participativo, descentralizado y con mecanismos eficaces de concertación"/>
    <s v="Seguridad Humana y Justicia Social"/>
    <s v="Catalizador: B. Superación de _x000a_privaciones como fundamento de la _x000a_dignidad humana y condiciones _x000a_básicas para el bienestar"/>
    <s v="Educación de Calidad para reducir la desigualdad - Por un Programa de Alimentación Escolar (PAE) más equitativo, que contribuya al bienestar y la seguridad alimentaria"/>
    <s v="Alimentación Escolar"/>
    <s v="OE1 Incrementar progresivamente la cobertura hasta alcanzar la universalidad, y en el marco de la estrategia “Hambre Cero”, brindar atención en los municipios con alto riesgo de inseguridad alimentaria durante el receso escolar, por medio de instrumentos financieros normativos y técnicos, con el propósito de mejorar el acceso, permanencia, bienestar y seguridad alimentaria de los NNAJ en el sistema educativo oficial"/>
    <s v="Direccionamiento Estratégico "/>
    <s v="Gestión presupuestal y eficiencia del gasto público "/>
    <s v="N/A"/>
    <x v="0"/>
    <s v="1.1 Ampliar el acceso a complementos alimentarios de los estudiantes matriculados en el sector oficial "/>
    <s v="1.1.2 Servicio de apoyo financiero a entidades territoriales para la ejecución de estrategias de permanencia con alimentación escolar"/>
    <s v="1.1.2.1 Distribuir a las Entidades Territoriales Certificadas, los recursos del Presupuesto General de la Nación, destinados a cofinanciar la operación del Programa de Alimentación Escolar"/>
    <s v="200 Subdirección General"/>
    <s v="Gestión de los recursos financieros del PAE"/>
    <s v="200-01"/>
    <s v="Distribuir a las entidades territoriales, los recursos del Presupuesto General de la Nación, destinados a cofinanciar la operación del Programa de Alimentación Escolar, atendiendo los criterios de focalización y priorización"/>
    <s v="Porcentaje de recursos girados a las ETC"/>
    <s v="(Recursos girados a la ETC en el trimestre/Recursos programados en el trimestre) *100"/>
    <s v="Porcentaje"/>
    <n v="1"/>
    <x v="2"/>
    <n v="93908319824"/>
  </r>
  <r>
    <s v="Educación con Calidad"/>
    <s v="La construcción de un sistema educativo articulado, participativo, descentralizado y con mecanismos eficaces de concertación"/>
    <s v="Seguridad Humana y Justicia Social"/>
    <s v="Catalizador: B. Superación de _x000a_privaciones como fundamento de la _x000a_dignidad humana y condiciones _x000a_básicas para el bienestar"/>
    <s v="Educación de Calidad para reducir la desigualdad - Por un Programa de Alimentación Escolar (PAE) más equitativo, que contribuya al bienestar y la seguridad alimentaria"/>
    <s v="Alimentación Escolar"/>
    <s v="OE1 Incrementar progresivamente la cobertura hasta alcanzar la universalidad, y en el marco de la estrategia “Hambre Cero”, brindar atención en los municipios con alto riesgo de inseguridad alimentaria durante el receso escolar, por medio de instrumentos financieros normativos y técnicos, con el propósito de mejorar el acceso, permanencia, bienestar y seguridad alimentaria de los NNAJ en el sistema educativo oficial"/>
    <s v="Direccionamiento Estratégico "/>
    <s v="Gestión presupuestal y eficiencia del gasto público "/>
    <s v="N/A"/>
    <x v="0"/>
    <s v="1.1 Ampliar el acceso a complementos alimentarios de los estudiantes matriculados en el sector oficial "/>
    <s v="1.1.2 Servicio de apoyo financiero a entidades territoriales para la ejecución de estrategias de permanencia con alimentación escolar"/>
    <s v=" 1.1.2.2 Hacer seguimiento a la operación y ejecución de los recursos del Programa de Alimentación Escolar asignados a las entidades territoriales"/>
    <s v="200 Subdirección General"/>
    <s v="Gestión de los recursos financieros del PAE"/>
    <s v="200-03"/>
    <s v="Realizar apoyo integral a la gestión institucional para la debida operación del PAE por parte de las Entidades Territoriales"/>
    <s v="Apoyo a la gestión institucional realizado"/>
    <s v="Número de informes consolidados del apoyo institucional realizado"/>
    <s v="Número"/>
    <n v="3"/>
    <x v="3"/>
    <n v="1463266637"/>
  </r>
  <r>
    <s v="Educación con Calidad"/>
    <s v="La construcción de un sistema educativo articulado, participativo, descentralizado y con mecanismos eficaces de concertación"/>
    <s v="Convergencia Regional"/>
    <s v="Catalizador 5: Fortalecimiento institucional como motor de cambio para recuperar la confianza de la ciudadanía y para el fortalecimiento del vínculo Estado Ciudadanía"/>
    <s v="Entidades públicas territoriales y nacionales fortalecidas"/>
    <s v="Alimentación Escolar"/>
    <s v="OE3 Fortalecer las capacidades de las entidades territoriales, mediante la asistencia técnica, que promueva entornos escolares saludables y el desarrollo socioemocional orientado a la alimentación saludable de los NNAJ del sistema educativo oficial."/>
    <s v="Gestión con valores para resultados"/>
    <s v="Servicio al ciudadano "/>
    <s v="N/A"/>
    <x v="0"/>
    <s v="1.1 Ampliar el acceso a complementos alimentarios de los estudiantes matriculados en el sector oficial "/>
    <s v="1.1.1 Servicio de Asistencia Técnica para la implementación del PAE"/>
    <s v="1.1.1.3 Implementar mecanismos para la divulgación del PAE y el fortalecimiento de las capacidades territoriales"/>
    <s v="200 Subdirección General"/>
    <s v="Gestión administrativa "/>
    <s v="200-04"/>
    <s v="Atender requerimientos de apoyo y asistencia técnica en todo el territorio nacional en el marco de la operación del PAE."/>
    <s v="Apoyo y asistencia técnica brindada en todo el territorio nacional"/>
    <s v="Sumatoria de informes de avance trimestral"/>
    <s v="Número"/>
    <n v="4"/>
    <x v="0"/>
    <n v="777000000"/>
  </r>
  <r>
    <s v="Educación con Calidad"/>
    <s v="La construcción de un sistema educativo articulado, participativo, descentralizado y con mecanismos eficaces de concertación"/>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Alimentación Escolar"/>
    <s v="OE5 Promover la eficiencia y transparencia a partir del fortalecimiento de las capacidades de las ETC y el despliegue del SiPAE, con el fin de prevenir hechos de corrupción y aumentar la confianza frente al programa y la Unidad."/>
    <s v="Gestión con valores para resultados"/>
    <s v="Gobierno digital "/>
    <s v="Plan Estratégico de Tecnologías de la Información y las Comunicaciones -­ PETI"/>
    <x v="1"/>
    <s v="2.1 Fortalecer la gestión y el seguimiento del PAE a través de herramientas TIC"/>
    <s v="2.1.1 Servicio de información en materia educativa"/>
    <s v="2.1.1.1 Desarrollar y poner en marcha el sistema de información del PAE"/>
    <s v="210 Subdirección de Información"/>
    <s v="Gestión de la tecnología e información"/>
    <s v="210-01"/>
    <s v="Realizar el desarrollo de las mejoras y nuevos requerimientos del ecosistema SiPAE."/>
    <s v="Avance en el desarrollo de las mejoras y nuevos requerimientos en el SIPAE."/>
    <s v=" = % Ejecutado / % Planeado"/>
    <s v="Porcentaje"/>
    <n v="1"/>
    <x v="4"/>
    <n v="10581206819"/>
  </r>
  <r>
    <s v="Educación con Calidad"/>
    <s v="La construcción de un sistema educativo articulado, participativo, descentralizado y con mecanismos eficaces de concertación"/>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Alimentación Escolar"/>
    <s v="OE5 Promover la eficiencia y transparencia a partir del fortalecimiento de las capacidades de las ETC y el despliegue del SiPAE, con el fin de prevenir hechos de corrupción y aumentar la confianza frente al programa y la Unidad."/>
    <s v="Gestión con valores para resultados"/>
    <s v="Gobierno digital "/>
    <s v="N/A"/>
    <x v="1"/>
    <s v="2.1 Fortalecer la gestión y el seguimiento del PAE a través de herramientas TIC"/>
    <s v="2.1.1 Servicio de información en materia educativa"/>
    <s v="2.1.1.1 Desarrollar y poner en marcha el sistema de información del PAE"/>
    <s v="210 Subdirección de Información"/>
    <s v="Gestión de la tecnología e información"/>
    <s v="210-02"/>
    <s v="Administrar técnica y tecnológicamente el ecosistema SIPAE."/>
    <s v="Atención de solicitudes de servicio"/>
    <s v=" = (# solicitudes atendidas / # solicitudes recibidas) *100"/>
    <s v="Porcentaje"/>
    <n v="0.85"/>
    <x v="4"/>
    <n v="671444929"/>
  </r>
  <r>
    <s v="Educación con Calidad"/>
    <s v="La construcción de un sistema educativo articulado, participativo, descentralizado y con mecanismos eficaces de concertación"/>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Alimentación Escolar"/>
    <s v="OE5 Promover la eficiencia y transparencia a partir del fortalecimiento de las capacidades de las ETC y el despliegue del SiPAE, con el fin de prevenir hechos de corrupción y aumentar la confianza frente al programa y la Unidad."/>
    <s v="Gestión con valores para resultados"/>
    <s v="Gobierno digital "/>
    <s v="Plan Estratégico de Tecnologías de la Información y las Comunicaciones -­ PETI"/>
    <x v="1"/>
    <s v="2.1 Fortalecer la gestión y el seguimiento del PAE a través de herramientas TIC"/>
    <s v="2.1.1 Servicio de información en materia educativa"/>
    <s v="2.1.1.1 Desarrollar y poner en marcha el sistema de información del PAE"/>
    <s v="210 Subdirección de Información"/>
    <s v="Gestión de la tecnología e información"/>
    <s v="210-03"/>
    <s v="Prestar soporte a los sistemas de información de la Unidad."/>
    <s v="Cumplimiento de Acuerdos de Niveles Servicio"/>
    <s v=" = (# solicitudes solucionadas / # solicitudes registradas) *100"/>
    <s v="Porcentaje"/>
    <n v="0.9"/>
    <x v="4"/>
    <n v="168800000"/>
  </r>
  <r>
    <s v="Educación con Calidad"/>
    <s v="La construcción de un sistema educativo articulado, participativo, descentralizado y con mecanismos eficaces de concertación"/>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Alimentación Escolar"/>
    <s v="OE5 Promover la eficiencia y transparencia a partir del fortalecimiento de las capacidades de las ETC y el despliegue del SiPAE, con el fin de prevenir hechos de corrupción y aumentar la confianza frente al programa y la Unidad."/>
    <s v="Gestión con valores para resultados"/>
    <s v="Gobierno digital "/>
    <s v="Plan Estratégico de Tecnologías de la Información y las Comunicaciones -­ PETI"/>
    <x v="1"/>
    <s v="2.3 Promover el acceso y uso de la información del PAE para la toma de decisiones"/>
    <s v="2.3.1 Servicio de monitoreo y seguimiento a partir de la analítica de datos del PAE"/>
    <s v="2.3.1.1 Diseñar y actualizar un modelo de analítica de datos del Programa de Alimentación Escolar para la toma de decisiones"/>
    <s v="210 Subdirección de Información"/>
    <s v="Gestión de la tecnología e información"/>
    <s v="210-04"/>
    <s v="Elaborar un modelo de analítica de datos e implementarlo para una unidad de negocio."/>
    <s v="Avance en la ejecución del plan de trabajo."/>
    <s v=" =(Número actividades ejecutadas / Número actividades programadas)*100"/>
    <s v="Porcentaje"/>
    <n v="1"/>
    <x v="5"/>
    <n v="80554500"/>
  </r>
  <r>
    <s v="Educación con Calidad"/>
    <s v="La construcción de un sistema educativo articulado, participativo, descentralizado y con mecanismos eficaces de concertación"/>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Alimentación Escolar"/>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Gestión con valores para resultados"/>
    <s v="Gobierno digital "/>
    <s v="N/A"/>
    <x v="1"/>
    <s v="2.2 Implementar mejoras tecnológicas para la gestión de la Unidad de Alimentos para Aprender"/>
    <s v="2.2.1 Servicio de información implementado"/>
    <s v="2.2.1.2 Desarrollo"/>
    <s v="210 Subdirección de Información"/>
    <s v="Gestión de la tecnología e información"/>
    <s v="210-05"/>
    <s v="Apoyar con soporte en la infraestructura tecnológica de la UApA"/>
    <s v="Avance en el soporte prestado a la infraestructura tecnológica de la UApA."/>
    <s v="Número de informes trimestrales de avance"/>
    <s v="Numero"/>
    <n v="4"/>
    <x v="6"/>
    <n v="926506847"/>
  </r>
  <r>
    <s v="Educación con Calidad"/>
    <s v="La construcción de un sistema educativo articulado, participativo, descentralizado y con mecanismos eficaces de concertación"/>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Alimentación Escolar"/>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Gestión con valores para resultados"/>
    <s v="Seguridad digital"/>
    <s v="Plan de Seguridad y Privacidad de la Información"/>
    <x v="1"/>
    <s v="2.2 Implementar mejoras tecnológicas para la gestión de la Unidad de Alimentos para Aprender"/>
    <s v="2.2.1 Servicio de información implementado"/>
    <s v="2.2.1.2 Desarrollo"/>
    <s v="210 Subdirección de Información"/>
    <s v="Gestión de la tecnología e información"/>
    <s v="210-06"/>
    <s v="Definir e implementar un plan de trabajo alineado a los controles de la ISO 27001 con el fin de fortalecer la postura del Sistema de Gestión de Seguridad y Privacidad de la Información de la UApA."/>
    <s v="Avance en la ejecución del Plan de Trabajo del Sistema de Gestión de Seguridad y Privacidad de la Información 2025."/>
    <s v=" =(Número actividades ejecutadas / Número actividades programadas)*100"/>
    <s v="Porcentaje"/>
    <n v="1"/>
    <x v="6"/>
    <n v="80000000"/>
  </r>
  <r>
    <s v="Educación con Calidad"/>
    <s v="La construcción de un sistema educativo articulado, participativo, descentralizado y con mecanismos eficaces de concertación"/>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Alimentación Escolar"/>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Gestión con valores para resultados"/>
    <s v="Gobierno digital "/>
    <s v="N/A"/>
    <x v="1"/>
    <s v="2.2 Implementar mejoras tecnológicas para la gestión de la Unidad de Alimentos para Aprender"/>
    <s v="2.2.1 Servicio de información implementado"/>
    <s v="2.2.1.2 Desarrollo"/>
    <s v="210 Subdirección de Información"/>
    <s v="Gestión de la tecnología e información"/>
    <s v="210-07"/>
    <s v="Implementar el Modelo de Arquitectura Empresarial definido por MInTIC, para la Unidad Administrativa Especial de Alimentación Escolar, que comprenda los procesos estratégicos, misionales y de apoyo de la Entidad, alineado con el marco de referencia de Arquitectura Empresarial (MRAE) definido por MinTIC."/>
    <s v="Documento del Modelo de Arquitectura Empresarial "/>
    <s v="% de avance del Documento de implementación del Modelo de arquitectura empresarial aprobado"/>
    <s v="Porcentaje"/>
    <n v="1"/>
    <x v="6"/>
    <n v="463351678"/>
  </r>
  <r>
    <s v="Hambre Cero"/>
    <s v="La construcción de un sistema educativo articulado, participativo, descentralizado y con mecanismos eficaces de concertación"/>
    <s v="Derecho Humano a la Alimentación "/>
    <s v="Catalizador: C. Adecuación de_x000a_Alimentos"/>
    <s v="Prácticas de alimentación saludable y adecuadas al curso de vida, poblaciones y territorios - Entornos de desarrollo que incentiven la alimentación saludable y adecuada"/>
    <s v="Alimentación Escolar"/>
    <s v="OE4 Implementar modelos diferenciales, inclusivos y diversos para la operación del PAE en la zona urbana y en las ruralidades, con pertinencia territorial y enfoque étnico, priorizando las modalidades de preparación en sitio y el rescate del patrimonio gastronómico, con el fin de aportar en la alimentación saludable y la seguridad alimentaria de los NNAJ del sistema educativo oficial."/>
    <s v="Gestión del conocimiento y la innovación "/>
    <s v="Gestión del conocimiento y la innovación "/>
    <s v="N/A"/>
    <x v="0"/>
    <s v="1.1 Ampliar el acceso a complementos alimentarios de los estudiantes matriculados en el sector oficial "/>
    <s v="1.1.1 Servicio de Asistencia Técnica para la implementación del PAE"/>
    <s v="1.1.1.2 Desarrollar modelos de operación diferencial, con pertinencia territorial y enfoque étnico"/>
    <s v="220 Subdirección de Análisis, Calidad e Innovación"/>
    <s v="Gestión de la calidad e innovación de la alimentación escolar. "/>
    <s v="220-01"/>
    <s v="Actualizar los lineamientos, anexos técnicos, documentos e instrumentos que favorezcan la operación del Programa de Alimentación Escolar - PAE en el marco de los diferentes modelos de atención con pertinencia territorial y étnica."/>
    <s v="Porcentaje de avance en la ejecución del plan de trabajo"/>
    <s v="(Número de actividades desarrolladas /Número de actividades programadas) * 100"/>
    <s v="Porcentaje"/>
    <n v="1"/>
    <x v="0"/>
    <n v="530766666"/>
  </r>
  <r>
    <s v="Hambre Cero"/>
    <s v="La construcción de un sistema educativo articulado, participativo, descentralizado y con mecanismos eficaces de concertación"/>
    <s v="Derecho Humano a la Alimentación "/>
    <s v="Catalizador: C. Adecuación de_x000a_Alimentos"/>
    <s v="Prácticas de alimentación saludable y adecuadas al curso de vida, poblaciones y territorios - Entornos de desarrollo que incentiven la alimentación saludable y adecuada"/>
    <s v="Alimentación Escolar"/>
    <s v="OE4 Implementar modelos diferenciales, inclusivos y diversos para la operación del PAE en la zona urbana y en las ruralidades, con pertinencia territorial y enfoque étnico, priorizando las modalidades de preparación en sitio y el rescate del patrimonio gastronómico, con el fin de aportar en la alimentación saludable y la seguridad alimentaria de los NNAJ del sistema educativo oficial."/>
    <s v="Gestión del conocimiento y la innovación "/>
    <s v="Gestión del conocimiento y la innovación "/>
    <s v="N/A"/>
    <x v="0"/>
    <s v="1.1 Ampliar el acceso a complementos alimentarios de los estudiantes matriculados en el sector oficial "/>
    <s v="1.1.1 Servicio de Asistencia Técnica para la implementación del PAE"/>
    <s v="1.1.1.2 Desarrollar modelos de operación diferencial, con pertinencia territorial y enfoque étnico"/>
    <s v="220 Subdirección de Análisis, Calidad e Innovación"/>
    <s v="Gestión de la calidad e innovación de la alimentación escolar. "/>
    <s v="220-02"/>
    <s v="Desarrollar estrategias sectoriales e intersectoriales que favorezcan la gobernanza territorial en alimentación escolar."/>
    <s v="Porcentaje de avance en la ejecución del plan de trabajo"/>
    <s v="(Número de actividades desarrolladas /Número de actividades programadas) * 100"/>
    <s v="Porcentaje"/>
    <n v="1"/>
    <x v="0"/>
    <n v="5772333334"/>
  </r>
  <r>
    <s v="Hambre Cero"/>
    <s v="La construcción de un sistema educativo articulado, participativo, descentralizado y con mecanismos eficaces de concertación"/>
    <s v="Seguridad Humana y Justicia Social"/>
    <s v="Catalizador 5: Fortalecimiento institucional como motor de cambio para recuperar la confianza de la ciudadanía y para el fortalecimiento del vínculo Estado Ciudadanía"/>
    <s v="Entiades públicas territoriales y nacionales fortalecidas"/>
    <s v="Alimentación Escolar"/>
    <s v="OE5 Promover la eficiencia y transparencia a partir del fortalecimiento de las capacidades de las ETC y el despliegue del SiPAE, con el fin de prevenir hechos de corrupción y aumentar la confianza frente al programa y la Unidad."/>
    <s v="Gestión con valores para resultados"/>
    <s v="Servicio al ciudadano "/>
    <s v="N/A"/>
    <x v="0"/>
    <s v="1.1 Ampliar el acceso a complementos alimentarios de los estudiantes matriculados en el sector oficial "/>
    <s v="1.1.1 Servicio de Asistencia Técnica para la implementación del PAE"/>
    <s v="1.1.1.1 Brindar orientaciones técnicas en la calidad y pertinencia de la prestación del servicio de alimentación escolar"/>
    <s v="230 Subdirección de Fortalecimiento"/>
    <s v="Gestión integral para la prestación del servicio PAE "/>
    <s v="230-01"/>
    <s v="Desarrollar el plan integral de asistencia técnica para el fortalecimiento de la gestión en los territorios"/>
    <s v="Plan integral de asistencia técnica para el fortalecimiento de la gestión en los territorios desarrollado"/>
    <s v="Sumatoria de informes frente al avance del plan integral de asistencia técnica"/>
    <s v="Número"/>
    <n v="4"/>
    <x v="0"/>
    <n v="0"/>
  </r>
  <r>
    <s v="Hambre Cero"/>
    <s v="La construcción de un sistema educativo articulado, participativo, descentralizado y con mecanismos eficaces de concertación"/>
    <s v="Seguridad Humana y Justicia Social"/>
    <s v="Catalizador 5: Fortalecimiento institucional como motor de cambio para recuperar la confianza de la ciudadanía y para el fortalecimiento del vínculo Estado Ciudadanía"/>
    <s v="Entiades públicas territoriales y nacionales fortalecidas"/>
    <s v="Alimentación Escolar"/>
    <s v="OE5 Promover la eficiencia y transparencia a partir del fortalecimiento de las capacidades de las ETC y el despliegue del SiPAE, con el fin de prevenir hechos de corrupción y aumentar la confianza frente al programa y la Unidad."/>
    <s v="Gestión con valores para resultados"/>
    <s v="Participación ciudadana en la gestión pública "/>
    <s v="N/A"/>
    <x v="0"/>
    <s v="1.1 Ampliar el acceso a complementos alimentarios de los estudiantes matriculados en el sector oficial "/>
    <s v="1.1.2 Servicio de apoyo financiero a entidades territoriales para la ejecución de estrategias de permanencia con alimentación escolar"/>
    <s v=" 1.1.2.2 Hacer seguimiento a la operación y ejecución de los recursos del Programa de Alimentación Escolar asignados a las entidades territoriales"/>
    <s v="230 Subdirección de Fortalecimiento"/>
    <s v="Gestión integral para la prestación del servicio PAE "/>
    <s v="230-02"/>
    <s v="Desarrollar el modelo de operación territorial que permita el fortalecimiento de capacidades técnicas de los actores PAE "/>
    <s v="Modelo de operación territorial desarrollado"/>
    <s v="Sumatoria de informes"/>
    <s v="Número"/>
    <n v="3"/>
    <x v="3"/>
    <n v="4376333304"/>
  </r>
  <r>
    <s v="Hambre Cero"/>
    <s v="La construcción de un sistema educativo articulado, participativo, descentralizado y con mecanismos eficaces de concertación"/>
    <s v="Seguridad Humana y Justicia Social"/>
    <s v="Catalizador 5: Fortalecimiento institucional como motor de cambio para recuperar la confianza de la ciudadanía y para el fortalecimiento del vínculo Estado Ciudadanía"/>
    <s v="Entiades públicas territoriales y nacionales fortalecidas"/>
    <s v="Alimentación Escolar"/>
    <s v="OE5 Promover la eficiencia y transparencia a partir del fortalecimiento de las capacidades de las ETC y el despliegue del SiPAE, con el fin de prevenir hechos de corrupción y aumentar la confianza frente al programa y la Unidad."/>
    <s v="Gestión con valores para resultados"/>
    <s v="Participación ciudadana en la gestión pública "/>
    <s v="N/A"/>
    <x v="0"/>
    <s v="1.1 Ampliar el acceso a complementos alimentarios de los estudiantes matriculados en el sector oficial "/>
    <s v="1.1.1 Servicio de Asistencia Técnica para la implementación del PAE"/>
    <s v="1.1.1.1 Brindar orientaciones técnicas en la calidad y pertinencia de la prestación del servicio de alimentación escolar"/>
    <s v="230 Subdirección de Fortalecimiento"/>
    <s v="Gestión integral para la prestación del servicio PAE "/>
    <s v="230-03"/>
    <s v="Realizar seguimiento a la implementación del PAE en las diferentes etapas del programa"/>
    <s v="Seguimiento a la implementación del PAE realizado"/>
    <s v="Sumatoria de informes sobre seguimiento a la implementación del PAE"/>
    <s v="Número"/>
    <n v="12"/>
    <x v="0"/>
    <n v="0"/>
  </r>
  <r>
    <s v="Hambre Cero"/>
    <s v="La construcción de un sistema educativo articulado, participativo, descentralizado y con mecanismos eficaces de concertación"/>
    <s v="Seguridad Humana y Justicia Social"/>
    <s v="Catalizador 5: Fortalecimiento institucional como motor de cambio para recuperar la confianza de la ciudadanía y para el fortalecimiento del vínculo Estado Ciudadanía"/>
    <s v="Entiades públicas territoriales y nacionales fortalecidas"/>
    <s v="Alimentación Escolar"/>
    <s v="OE5 Promover la eficiencia y transparencia a partir del fortalecimiento de las capacidades de las ETC y el despliegue del SiPAE, con el fin de prevenir hechos de corrupción y aumentar la confianza frente al programa y la Unidad."/>
    <s v="Gestión con valores para resultados"/>
    <s v="Servicio al ciudadano "/>
    <s v="N/A"/>
    <x v="0"/>
    <s v="1.1 Ampliar el acceso a complementos alimentarios de los estudiantes matriculados en el sector oficial "/>
    <s v="1.1.1 Servicio de Asistencia Técnica para la implementación del PAE"/>
    <s v="1.1.1.1 Brindar orientaciones técnicas en la calidad y pertinencia de la prestación del servicio de alimentación escolar"/>
    <s v="230 Subdirección de Fortalecimiento"/>
    <s v="Gestión integral para la prestación del servicio PAE "/>
    <s v="230-04"/>
    <s v="Desarrollar acciones para el fortalecimiento de la gestión de modelos de operación implementados por parte de las entidades territoriales, de forma articulada con el plan de asistencia y seguimiento de la UApA."/>
    <s v="Acciones para el fortalecimiento territorial en la gestión de los modelos de operación"/>
    <s v="Sumatoria de informes con acciones de fortalecimiento implementadas en la operación PAE"/>
    <s v="Número"/>
    <n v="4"/>
    <x v="0"/>
    <n v="1452150878"/>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N/A"/>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Talento Humano "/>
    <s v="Integridad "/>
    <s v="N/A"/>
    <x v="2"/>
    <s v="N/A"/>
    <s v="N/A"/>
    <s v="N/A"/>
    <s v="240 Subdirección de Gestión Corporativa"/>
    <s v="Gestión del talento humano "/>
    <s v="240-01"/>
    <s v="Programar, ejecutar y evaluar las actividades para el fomento de la política pública de integridad, transparencia y lucha contra la corrupción, con el propósito de fortalecer el sentido de pertenencia y vocación del servicio público."/>
    <s v="Actividades para el fomento de la política pública de integridad, transparencia y lucha contra la corrupción programadas y ejecutadas"/>
    <s v="Sumatoria de reporte de las actividades ejecutadas para la divulgación del código de ética e integridad "/>
    <s v="Número "/>
    <n v="3"/>
    <x v="7"/>
    <n v="0"/>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N/A"/>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Talento Humano "/>
    <s v="Talento Humano"/>
    <s v="Plan Anual de Vacantes"/>
    <x v="2"/>
    <s v="N/A"/>
    <s v="N/A"/>
    <s v="N/A"/>
    <s v="240 Subdirección de Gestión Corporativa"/>
    <s v="Gestión del talento humano "/>
    <s v="240-02"/>
    <s v="Ejecutar el plan anual de vacantes como instrumento de planificación, administración y actualización de la información del talento humano "/>
    <s v="Actividades del plan de vacantes realizadas "/>
    <s v="Sumatoria de reportes de las actividades del plan de vacantes realizadas"/>
    <s v="Número "/>
    <n v="3"/>
    <x v="7"/>
    <n v="0"/>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N/A"/>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Talento Humano "/>
    <s v="Talento Humano"/>
    <s v="Plan Institucional de Capacitación"/>
    <x v="2"/>
    <s v="N/A"/>
    <s v="N/A"/>
    <s v="N/A"/>
    <s v="240 Subdirección de Gestión Corporativa"/>
    <s v="Gestión del talento humano "/>
    <s v="240-03"/>
    <s v="Fortalecer las habilidades, capacidades y conocimientos de los servidores públicos a través de la ejecución de actividades y su evaluación conforme a lo establecido en el plan institucional de capacitación "/>
    <s v="Actividades de capacitación realizadas "/>
    <s v="Sumatoria de reportes de las actividades de capacitación realizadas"/>
    <s v="Número "/>
    <n v="3"/>
    <x v="7"/>
    <n v="0"/>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N/A"/>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Talento Humano "/>
    <s v="Talento Humano"/>
    <s v="Plan de Incentivos Institucionales"/>
    <x v="2"/>
    <s v="N/A"/>
    <s v="N/A"/>
    <s v="N/A"/>
    <s v="240 Subdirección de Gestión Corporativa"/>
    <s v="Gestión del talento humano "/>
    <s v="240-04"/>
    <s v="Programar, ejecutar y evaluar las actividades de bienestar para los servidores públicos de la Unidad que contribuyan a mejorar su calidad de vida.  "/>
    <s v="Actividades de bienestar realizadas "/>
    <s v="Sumatoria de reportes de las actividades de bienestar realizadas"/>
    <s v="Número "/>
    <n v="3"/>
    <x v="7"/>
    <n v="0"/>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N/A"/>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Talento Humano "/>
    <s v="Talento Humano"/>
    <s v="Plan de Trabajo Anual en Seguridad y Salud en el Trabajo"/>
    <x v="2"/>
    <s v="N/A"/>
    <s v="N/A"/>
    <s v="N/A"/>
    <s v="240 Subdirección de Gestión Corporativa"/>
    <s v="Gestión del talento humano "/>
    <s v="240-05"/>
    <s v="Programar, ejecutar y evaluar las actividades contempladas en el plan anual de trabajo del SST para el cumplimiento de los estándares mínimos requeridos por la norma"/>
    <s v="Actividades del SST programadas, ejecutadas y evaluadas "/>
    <s v="Sumatoria de reportes de las actividades ejecutadas"/>
    <s v="Número "/>
    <n v="4"/>
    <x v="7"/>
    <n v="0"/>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N/A"/>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Talento Humano "/>
    <s v="Talento Humano"/>
    <s v="Plan de Previsión de Recursos Humanos"/>
    <x v="2"/>
    <s v="N/A"/>
    <s v="N/A"/>
    <s v="N/A"/>
    <s v="240 Subdirección de Gestión Corporativa"/>
    <s v="Gestión del talento humano "/>
    <s v="240-06"/>
    <s v="Ejecutar el plan previsión de recursos humanos a través de la provisión efectiva de los empleos vacantes"/>
    <s v="Actividades para la provisión de los empleos realizadas "/>
    <s v="Sumatoria de reportes de las actividades para la provisión de los empleos realizadas "/>
    <s v="Número "/>
    <n v="2"/>
    <x v="7"/>
    <n v="0"/>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N/A"/>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Direccionamiento Estratégico "/>
    <s v="Compras y contratación pública "/>
    <s v="Plan Anual de Adquisiciones"/>
    <x v="0"/>
    <s v="1.1 Ampliar el acceso a complementos alimentarios de los estudiantes matriculados en el sector oficial "/>
    <s v="1.1.1 Servicio de Asistencia Técnica para la implementación del PAE"/>
    <s v="1.1.1.3 Implementar mecanismos para la divulgación del PAE y el fortalecimiento de las capacidades territoriales"/>
    <s v="240 Subdirección de Gestión Corporativa"/>
    <s v="Gestión contractual y adquisiciones "/>
    <s v="240-07"/>
    <s v="Elaborar y revisar la documentación requerida para la contratación de los bienes y servicios de la entidad en las diferentes etapas de contratación, conforme a las necesidades planteadas por las dependencias de la Unidad  "/>
    <s v="Avance en la gestión contractual en sus diferentes etapas"/>
    <s v="Numero de informes de la gestión contractual en sus diferentes etapas"/>
    <s v="Número "/>
    <n v="4"/>
    <x v="0"/>
    <n v="500349999.67000002"/>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N/A"/>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Información y Comunicación "/>
    <s v="Gestión documental "/>
    <s v="Plan Institucional de Archivos de la Entidad ­PINAR"/>
    <x v="0"/>
    <s v="1.1 Ampliar el acceso a complementos alimentarios de los estudiantes matriculados en el sector oficial "/>
    <s v="1.1.1 Servicio de Asistencia Técnica para la implementación del PAE"/>
    <s v="1.1.1.3 Implementar mecanismos para la divulgación del PAE y el fortalecimiento de las capacidades territoriales"/>
    <s v="240 Subdirección de Gestión Corporativa"/>
    <s v="Gestión documental "/>
    <s v="240-08"/>
    <s v="Definir e implementar las estrategias institucionales de gestión documental de la información generada por la Unidad"/>
    <s v="Estrategias institucionales para la función archivística definidas e implementadas"/>
    <s v="Sumatoria de informes de avance estrategias implementadas"/>
    <s v="Número "/>
    <n v="4"/>
    <x v="0"/>
    <n v="117140000"/>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N/A"/>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Gestión con valores para resultados"/>
    <s v="Servicio al ciudadano "/>
    <s v="Plan Anticorrupción y de Atención al Ciudadano"/>
    <x v="0"/>
    <s v="1.1 Ampliar el acceso a complementos alimentarios de los estudiantes matriculados en el sector oficial "/>
    <s v="1.1.1 Servicio de Asistencia Técnica para la implementación del PAE"/>
    <s v="1.1.1.3 Implementar mecanismos para la divulgación del PAE y el fortalecimiento de las capacidades territoriales"/>
    <s v="240 Subdirección de Gestión Corporativa"/>
    <s v="Relación Estado ciudadano"/>
    <s v="240-09"/>
    <s v="Hacer el seguimiento al aplicativo de Atención al Ciudadano (ORFEO), a través de la verificación, soporte e identificación de mejoras"/>
    <s v="Avance de las acciones del aplicativo de Atención al Ciudadano (ORFEO) "/>
    <s v="Sumatoria de reportes de avance de las acciones ejecutadas del SAC"/>
    <s v="Número "/>
    <n v="4"/>
    <x v="0"/>
    <n v="99150480"/>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N/A"/>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Direccionamiento Estratégico "/>
    <s v="Gestión presupuestal y eficiencia del gasto público "/>
    <s v="N/A"/>
    <x v="0"/>
    <s v="1.1 Ampliar el acceso a complementos alimentarios de los estudiantes matriculados en el sector oficial "/>
    <s v="1.1.1 Servicio de Asistencia Técnica para la implementación del PAE"/>
    <s v="1.1.1.3 Implementar mecanismos para la divulgación del PAE y el fortalecimiento de las capacidades territoriales"/>
    <s v="240 Subdirección de Gestión Corporativa"/>
    <s v="Gestión financiera "/>
    <s v="240-010"/>
    <s v="Revisar, analizar, registrar y controlar las actividades financieras derivadas de los hechos económicos de la Unidad, con el propósito de fortalecer la gestión financiera y contribuir al  cumplimiento de las actividades misionales."/>
    <s v="Revisión y registro de las operaciones económicas"/>
    <s v="Sumatoria de reportes de las actividades ejecutadas"/>
    <s v="Número "/>
    <n v="4"/>
    <x v="0"/>
    <n v="72000000"/>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N/A"/>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Direccionamiento Estratégico "/>
    <s v="Gestión presupuestal y eficiencia del gasto público "/>
    <s v="N/A"/>
    <x v="0"/>
    <s v="1.1 Ampliar el acceso a complementos alimentarios de los estudiantes matriculados en el sector oficial "/>
    <s v="1.1.1 Servicio de Asistencia Técnica para la implementación del PAE"/>
    <s v="1.1.1.3 Implementar mecanismos para la divulgación del PAE y el fortalecimiento de las capacidades territoriales"/>
    <s v="240 Subdirección de Gestión Corporativa"/>
    <s v="Sistema Integrado de Gestión "/>
    <s v="240-011"/>
    <s v="Programar y ejecutar las actividades a cargo de la Subdirección de Gestión Corporativa que permitan la mejora continua de los procesos de apoyo de la Entidad."/>
    <s v="Actividades ejecutadas para la mejora continua de los procesos de apoyo de la Entidad."/>
    <s v="Sumatoria de informes de actividades ejecutadas para la mejora continua de los procesos de apoyo de la Entidad. "/>
    <s v="Número "/>
    <n v="4"/>
    <x v="0"/>
    <n v="375125902.32999998"/>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N/A"/>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Gestión con valores para resultados"/>
    <s v="Fortalecimiento organizacional y simplificación de procesos "/>
    <s v="N/A"/>
    <x v="2"/>
    <s v="N/A"/>
    <s v="N/A"/>
    <s v="N/A"/>
    <s v="240 Subdirección de Gestión Corporativa"/>
    <s v="Gestión administrativa "/>
    <s v="240-012"/>
    <s v="Definir e implementar las acciones encaminadas al fortalecimiento institucional desde la gestión administrativa "/>
    <s v="Acciones de apoyo definidas e implementadas "/>
    <s v="Sumatoria de informes trimestrales frente a las acciones de apoyo definidas e implementadas "/>
    <s v="Número "/>
    <n v="4"/>
    <x v="7"/>
    <n v="0"/>
  </r>
  <r>
    <s v="N/A"/>
    <s v="N/A"/>
    <s v="Convergencia Regional"/>
    <s v="Catalizador 5: Fortalecimiento institucional como motor de cambio para recuperar la confianza de la ciudadanía y para el fortalecimiento del vínculo Estado Ciudadanía"/>
    <s v="Lucha contra la corrupción en las entidades públicas nacionales y territoriales"/>
    <s v="N/A"/>
    <s v="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
    <s v="Talento Humano "/>
    <s v="Talento Humano "/>
    <s v="N/A"/>
    <x v="0"/>
    <s v="1.1 Ampliar el acceso a complementos alimentarios de los estudiantes matriculados en el sector oficial "/>
    <s v="1.1.1 Servicio de Asistencia Técnica para la implementación del PAE"/>
    <s v="1.1.1.3 Implementar mecanismos para la divulgación del PAE y el fortalecimiento de las capacidades territoriales"/>
    <s v="240 Subdirección de Gestión Corporativa"/>
    <s v="Gestión del talento humano "/>
    <s v="240-013"/>
    <s v="Articular las acciones requeridas para la implementación del rediseño institucional y la formalización laboral que contribuyan al fortalecimiento del Programa de Alimentación Escolar"/>
    <s v="Actividades de rediseño institucional realizadas "/>
    <s v="Sumatoria de reportes de las actividades realizadas"/>
    <s v="Número"/>
    <n v="3"/>
    <x v="0"/>
    <n v="122000000"/>
  </r>
  <r>
    <s v="Educación con Calidad"/>
    <s v="La construcción de un sistema educativo articulado, participativo, descentralizado y con mecanismos eficaces de concertación"/>
    <s v="Convergencia Regional"/>
    <s v="Catalizador 5: Fortalecimiento institucional como motor de cambio para recuperar la confianza de la ciudadanía y para el fortalecimiento del vínculo Estado Ciudadanía"/>
    <s v="Entiades públicas territoriales y nacionales fortalecidas"/>
    <s v="Alimentación Escolar"/>
    <s v="OE3 Fortalecer las capacidades de las entidades territoriales, mediante la asistencia técnica, que promueva entornos escolares saludables y el desarrollo socioemocional orientado a la alimentación saludable de los NNAJ del sistema educativo oficial."/>
    <s v="Gestión con valores para resultados"/>
    <s v="Participación ciudadana en la gestión pública "/>
    <s v="N/A"/>
    <x v="0"/>
    <s v="1.1 Ampliar el acceso a complementos alimentarios de los estudiantes matriculados en el sector oficial "/>
    <s v="1.1.1 Servicio de Asistencia Técnica para la implementación del PAE"/>
    <s v="1.1.1.3 Implementar mecanismos para la divulgación del PAE y el fortalecimiento de las capacidades territoriales"/>
    <s v="240 Subdirección de Gestión Corporativa"/>
    <s v="Gestión administrativa "/>
    <s v="240-014"/>
    <s v="Atender requerimientos logísticos para la realización de eventos programados en el marco del Programa de Alimentación Escolar"/>
    <s v="Requerimientos logísticos atendidos"/>
    <s v="Sumatoria de informes de avance trimestral"/>
    <s v="Número"/>
    <n v="2"/>
    <x v="0"/>
    <n v="1961000000"/>
  </r>
  <r>
    <m/>
    <m/>
    <m/>
    <m/>
    <m/>
    <m/>
    <m/>
    <m/>
    <m/>
    <m/>
    <x v="3"/>
    <m/>
    <m/>
    <m/>
    <m/>
    <m/>
    <m/>
    <m/>
    <m/>
    <m/>
    <m/>
    <m/>
    <x v="8"/>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227D090-86C7-4B1C-AAEE-FE5A5B09A03C}" name="TablaDinámica1" cacheId="3" applyNumberFormats="0" applyBorderFormats="0" applyFontFormats="0" applyPatternFormats="0" applyAlignmentFormats="0" applyWidthHeightFormats="1" dataCaption="Valores" updatedVersion="8" minRefreshableVersion="3" rowGrandTotals="0" colGrandTotals="0" itemPrintTitles="1" createdVersion="8" indent="0" compact="0" compactData="0" multipleFieldFilters="0">
  <location ref="A3:B7" firstHeaderRow="1" firstDataRow="1" firstDataCol="1" rowPageCount="1" colPageCount="1"/>
  <pivotFields count="24">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Page" compact="0" outline="0" multipleItemSelectionAllowed="1" showAll="0" defaultSubtotal="0">
      <items count="4">
        <item x="0"/>
        <item h="1" x="1"/>
        <item h="1" x="2"/>
        <item h="1" x="3"/>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9">
        <item x="4"/>
        <item x="5"/>
        <item x="6"/>
        <item x="3"/>
        <item x="1"/>
        <item x="0"/>
        <item x="7"/>
        <item x="8"/>
        <item x="2"/>
      </items>
    </pivotField>
    <pivotField dataField="1" compact="0" outline="0" showAll="0" defaultSubtotal="0"/>
  </pivotFields>
  <rowFields count="1">
    <field x="22"/>
  </rowFields>
  <rowItems count="4">
    <i>
      <x v="3"/>
    </i>
    <i>
      <x v="4"/>
    </i>
    <i>
      <x v="5"/>
    </i>
    <i>
      <x v="8"/>
    </i>
  </rowItems>
  <colItems count="1">
    <i/>
  </colItems>
  <pageFields count="1">
    <pageField fld="10" hier="-1"/>
  </pageFields>
  <dataFields count="1">
    <dataField name="Suma de VALOR ANUAL ASIGNADO " fld="23" baseField="0" baseItem="0" numFmtId="44"/>
  </dataFields>
  <formats count="1">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f:\s\oficinaasesoradeplaneacion\Eke6PPIY15RBiT8hMtfeaTIBDp30eGVXrP3qAnVegKu2hA?e=iX7dcb" TargetMode="External"/><Relationship Id="rId1" Type="http://schemas.openxmlformats.org/officeDocument/2006/relationships/hyperlink" Target="..\..\..\..\..\..\..\..\:f:\s\oficinaasesoradeplaneacion\EkZy776xFwRMgvDySKSu7NkBFOlsbZe0TlvdwQsxbU2GLQ?e=g4ph10"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5E736-7711-4642-BE09-46EE82C57CD6}">
  <dimension ref="A1:AJ43"/>
  <sheetViews>
    <sheetView topLeftCell="T14" zoomScaleNormal="100" workbookViewId="0">
      <selection activeCell="Q27" sqref="Q27"/>
    </sheetView>
  </sheetViews>
  <sheetFormatPr baseColWidth="10" defaultColWidth="11.42578125" defaultRowHeight="84" customHeight="1" x14ac:dyDescent="0.25"/>
  <cols>
    <col min="1" max="1" width="19.28515625" style="28" customWidth="1"/>
    <col min="2" max="2" width="17.7109375" style="28" customWidth="1"/>
    <col min="3" max="3" width="18.5703125" style="28" customWidth="1"/>
    <col min="4" max="5" width="15.5703125" style="28" customWidth="1"/>
    <col min="6" max="6" width="14.28515625" style="28" customWidth="1"/>
    <col min="7" max="7" width="14.42578125" style="28" customWidth="1"/>
    <col min="8" max="8" width="17" style="28" customWidth="1"/>
    <col min="9" max="9" width="20.7109375" style="28" customWidth="1"/>
    <col min="10" max="10" width="15.7109375" style="28" customWidth="1"/>
    <col min="11" max="11" width="11.42578125" style="28"/>
    <col min="12" max="12" width="15.7109375" style="28" customWidth="1"/>
    <col min="13" max="14" width="11.42578125" style="28"/>
    <col min="15" max="15" width="14.7109375" style="46" customWidth="1"/>
    <col min="16" max="16" width="14" style="47" customWidth="1"/>
    <col min="17" max="17" width="12.7109375" style="46" customWidth="1"/>
    <col min="18" max="18" width="39.5703125" style="47" customWidth="1"/>
    <col min="19" max="19" width="24" style="28" customWidth="1"/>
    <col min="20" max="20" width="24.5703125" style="28" customWidth="1"/>
    <col min="21" max="21" width="11.42578125" style="28"/>
    <col min="22" max="22" width="11.42578125" style="48"/>
    <col min="23" max="23" width="17.85546875" style="28" customWidth="1"/>
    <col min="24" max="24" width="25.5703125" style="39" customWidth="1"/>
    <col min="25" max="25" width="16.42578125" style="48" customWidth="1"/>
    <col min="26" max="26" width="49" style="48" customWidth="1"/>
    <col min="27" max="27" width="16.85546875" style="39" customWidth="1"/>
    <col min="28" max="28" width="17.140625" style="48" customWidth="1"/>
    <col min="29" max="29" width="44.7109375" style="28" customWidth="1"/>
    <col min="30" max="30" width="19.5703125" style="39" customWidth="1"/>
    <col min="31" max="31" width="16" style="48" customWidth="1"/>
    <col min="32" max="32" width="41" style="28" customWidth="1"/>
    <col min="33" max="33" width="20.140625" style="39" customWidth="1"/>
    <col min="34" max="34" width="16.7109375" style="48" customWidth="1"/>
    <col min="35" max="35" width="32.42578125" style="28" customWidth="1"/>
    <col min="36" max="36" width="19.140625" style="39" customWidth="1"/>
    <col min="37" max="16384" width="11.42578125" style="28"/>
  </cols>
  <sheetData>
    <row r="1" spans="1:36" ht="57" customHeight="1" x14ac:dyDescent="0.25">
      <c r="A1" s="163" t="s">
        <v>0</v>
      </c>
      <c r="B1" s="163"/>
      <c r="C1" s="163"/>
      <c r="D1" s="163"/>
      <c r="E1" s="163"/>
      <c r="F1" s="163"/>
      <c r="G1" s="163"/>
      <c r="H1" s="163"/>
      <c r="I1" s="163"/>
      <c r="J1" s="163"/>
      <c r="K1" s="164" t="s">
        <v>1</v>
      </c>
      <c r="L1" s="165"/>
      <c r="M1" s="165"/>
      <c r="N1" s="165"/>
      <c r="O1" s="166" t="s">
        <v>2</v>
      </c>
      <c r="P1" s="166"/>
      <c r="Q1" s="167" t="s">
        <v>3</v>
      </c>
      <c r="R1" s="168"/>
      <c r="S1" s="168"/>
      <c r="T1" s="168"/>
      <c r="U1" s="168"/>
      <c r="V1" s="168"/>
      <c r="W1" s="168"/>
      <c r="X1" s="169"/>
      <c r="Y1" s="170" t="s">
        <v>4</v>
      </c>
      <c r="Z1" s="170"/>
      <c r="AA1" s="170"/>
      <c r="AB1" s="171" t="s">
        <v>5</v>
      </c>
      <c r="AC1" s="171"/>
      <c r="AD1" s="171"/>
      <c r="AE1" s="159" t="s">
        <v>6</v>
      </c>
      <c r="AF1" s="159"/>
      <c r="AG1" s="159"/>
      <c r="AH1" s="160" t="s">
        <v>7</v>
      </c>
      <c r="AI1" s="160"/>
      <c r="AJ1" s="160"/>
    </row>
    <row r="2" spans="1:36" ht="41.25" customHeight="1" x14ac:dyDescent="0.25">
      <c r="A2" s="161" t="s">
        <v>8</v>
      </c>
      <c r="B2" s="161" t="s">
        <v>9</v>
      </c>
      <c r="C2" s="161" t="s">
        <v>10</v>
      </c>
      <c r="D2" s="161" t="s">
        <v>11</v>
      </c>
      <c r="E2" s="161" t="s">
        <v>12</v>
      </c>
      <c r="F2" s="161" t="s">
        <v>13</v>
      </c>
      <c r="G2" s="161" t="s">
        <v>14</v>
      </c>
      <c r="H2" s="161" t="s">
        <v>15</v>
      </c>
      <c r="I2" s="161" t="s">
        <v>16</v>
      </c>
      <c r="J2" s="161" t="s">
        <v>17</v>
      </c>
      <c r="K2" s="174" t="s">
        <v>18</v>
      </c>
      <c r="L2" s="174" t="s">
        <v>19</v>
      </c>
      <c r="M2" s="174" t="s">
        <v>20</v>
      </c>
      <c r="N2" s="174" t="s">
        <v>21</v>
      </c>
      <c r="O2" s="176" t="s">
        <v>22</v>
      </c>
      <c r="P2" s="178" t="s">
        <v>23</v>
      </c>
      <c r="Q2" s="180" t="s">
        <v>24</v>
      </c>
      <c r="R2" s="181"/>
      <c r="S2" s="181"/>
      <c r="T2" s="181"/>
      <c r="U2" s="182"/>
      <c r="V2" s="101" t="s">
        <v>25</v>
      </c>
      <c r="W2" s="167" t="s">
        <v>26</v>
      </c>
      <c r="X2" s="169"/>
      <c r="Y2" s="172" t="s">
        <v>27</v>
      </c>
      <c r="Z2" s="172" t="s">
        <v>28</v>
      </c>
      <c r="AA2" s="189" t="s">
        <v>29</v>
      </c>
      <c r="AB2" s="191" t="s">
        <v>27</v>
      </c>
      <c r="AC2" s="191" t="s">
        <v>28</v>
      </c>
      <c r="AD2" s="193" t="s">
        <v>29</v>
      </c>
      <c r="AE2" s="195" t="s">
        <v>27</v>
      </c>
      <c r="AF2" s="195" t="s">
        <v>28</v>
      </c>
      <c r="AG2" s="183" t="s">
        <v>29</v>
      </c>
      <c r="AH2" s="185" t="s">
        <v>27</v>
      </c>
      <c r="AI2" s="185" t="s">
        <v>28</v>
      </c>
      <c r="AJ2" s="187" t="s">
        <v>29</v>
      </c>
    </row>
    <row r="3" spans="1:36" ht="41.25" customHeight="1" x14ac:dyDescent="0.25">
      <c r="A3" s="162"/>
      <c r="B3" s="162"/>
      <c r="C3" s="162"/>
      <c r="D3" s="162"/>
      <c r="E3" s="162"/>
      <c r="F3" s="162"/>
      <c r="G3" s="162"/>
      <c r="H3" s="162"/>
      <c r="I3" s="162"/>
      <c r="J3" s="162"/>
      <c r="K3" s="175"/>
      <c r="L3" s="175"/>
      <c r="M3" s="175"/>
      <c r="N3" s="175"/>
      <c r="O3" s="177"/>
      <c r="P3" s="179"/>
      <c r="Q3" s="29" t="s">
        <v>30</v>
      </c>
      <c r="R3" s="29" t="s">
        <v>31</v>
      </c>
      <c r="S3" s="29" t="s">
        <v>32</v>
      </c>
      <c r="T3" s="29" t="s">
        <v>33</v>
      </c>
      <c r="U3" s="29" t="s">
        <v>34</v>
      </c>
      <c r="V3" s="30" t="s">
        <v>35</v>
      </c>
      <c r="W3" s="29" t="s">
        <v>36</v>
      </c>
      <c r="X3" s="31" t="s">
        <v>37</v>
      </c>
      <c r="Y3" s="173"/>
      <c r="Z3" s="173"/>
      <c r="AA3" s="190"/>
      <c r="AB3" s="192"/>
      <c r="AC3" s="192"/>
      <c r="AD3" s="194"/>
      <c r="AE3" s="196"/>
      <c r="AF3" s="196"/>
      <c r="AG3" s="184"/>
      <c r="AH3" s="186"/>
      <c r="AI3" s="186"/>
      <c r="AJ3" s="188"/>
    </row>
    <row r="4" spans="1:36" ht="84" customHeight="1" x14ac:dyDescent="0.25">
      <c r="A4" s="41" t="s">
        <v>38</v>
      </c>
      <c r="B4" s="41" t="s">
        <v>38</v>
      </c>
      <c r="C4" s="41" t="s">
        <v>39</v>
      </c>
      <c r="D4" s="32" t="s">
        <v>40</v>
      </c>
      <c r="E4" s="32" t="s">
        <v>41</v>
      </c>
      <c r="F4" s="32" t="s">
        <v>42</v>
      </c>
      <c r="G4" s="32" t="s">
        <v>43</v>
      </c>
      <c r="H4" s="34" t="s">
        <v>44</v>
      </c>
      <c r="I4" s="34" t="s">
        <v>45</v>
      </c>
      <c r="J4" s="34" t="s">
        <v>38</v>
      </c>
      <c r="K4" s="32" t="s">
        <v>46</v>
      </c>
      <c r="L4" s="32" t="s">
        <v>47</v>
      </c>
      <c r="M4" s="32" t="s">
        <v>48</v>
      </c>
      <c r="N4" s="33" t="s">
        <v>49</v>
      </c>
      <c r="O4" s="34" t="s">
        <v>50</v>
      </c>
      <c r="P4" s="34" t="s">
        <v>51</v>
      </c>
      <c r="Q4" s="20" t="str">
        <f>IF(O4="","",PLANES!L101)</f>
        <v>100-01</v>
      </c>
      <c r="R4" s="35" t="s">
        <v>52</v>
      </c>
      <c r="S4" s="35" t="s">
        <v>53</v>
      </c>
      <c r="T4" s="35" t="s">
        <v>54</v>
      </c>
      <c r="U4" s="36" t="s">
        <v>55</v>
      </c>
      <c r="V4" s="37">
        <v>1</v>
      </c>
      <c r="W4" s="32" t="s">
        <v>56</v>
      </c>
      <c r="X4" s="38">
        <v>260270010</v>
      </c>
      <c r="Y4" s="37">
        <v>1</v>
      </c>
      <c r="Z4" s="34" t="s">
        <v>57</v>
      </c>
      <c r="AA4" s="38">
        <v>38646153</v>
      </c>
      <c r="AB4" s="37">
        <v>1</v>
      </c>
      <c r="AC4" s="35" t="s">
        <v>57</v>
      </c>
      <c r="AD4" s="38">
        <v>70982730</v>
      </c>
      <c r="AE4" s="37">
        <v>1</v>
      </c>
      <c r="AF4" s="35" t="s">
        <v>57</v>
      </c>
      <c r="AG4" s="38">
        <v>70982730</v>
      </c>
      <c r="AH4" s="37">
        <v>1</v>
      </c>
      <c r="AI4" s="35" t="s">
        <v>57</v>
      </c>
      <c r="AJ4" s="38">
        <v>79658397</v>
      </c>
    </row>
    <row r="5" spans="1:36" ht="84" customHeight="1" x14ac:dyDescent="0.25">
      <c r="A5" s="41" t="s">
        <v>38</v>
      </c>
      <c r="B5" s="41" t="s">
        <v>38</v>
      </c>
      <c r="C5" s="41" t="s">
        <v>39</v>
      </c>
      <c r="D5" s="32" t="s">
        <v>40</v>
      </c>
      <c r="E5" s="32" t="s">
        <v>41</v>
      </c>
      <c r="F5" s="41" t="s">
        <v>42</v>
      </c>
      <c r="G5" s="32" t="s">
        <v>43</v>
      </c>
      <c r="H5" s="34" t="s">
        <v>58</v>
      </c>
      <c r="I5" s="34" t="s">
        <v>59</v>
      </c>
      <c r="J5" s="36" t="s">
        <v>38</v>
      </c>
      <c r="K5" s="32" t="s">
        <v>46</v>
      </c>
      <c r="L5" s="32" t="s">
        <v>47</v>
      </c>
      <c r="M5" s="32" t="s">
        <v>48</v>
      </c>
      <c r="N5" s="33" t="s">
        <v>49</v>
      </c>
      <c r="O5" s="34" t="s">
        <v>50</v>
      </c>
      <c r="P5" s="34" t="s">
        <v>60</v>
      </c>
      <c r="Q5" s="20" t="str">
        <f>IF(O5="","",PLANES!L102)</f>
        <v>110-01</v>
      </c>
      <c r="R5" s="35" t="s">
        <v>61</v>
      </c>
      <c r="S5" s="35" t="s">
        <v>62</v>
      </c>
      <c r="T5" s="35" t="s">
        <v>63</v>
      </c>
      <c r="U5" s="36" t="s">
        <v>55</v>
      </c>
      <c r="V5" s="37">
        <v>1</v>
      </c>
      <c r="W5" s="32" t="s">
        <v>56</v>
      </c>
      <c r="X5" s="38">
        <v>285057630</v>
      </c>
      <c r="Y5" s="37">
        <v>1</v>
      </c>
      <c r="Z5" s="34" t="s">
        <v>64</v>
      </c>
      <c r="AA5" s="38">
        <v>35416251</v>
      </c>
      <c r="AB5" s="37">
        <v>1</v>
      </c>
      <c r="AC5" s="35" t="s">
        <v>65</v>
      </c>
      <c r="AD5" s="38">
        <v>77742990</v>
      </c>
      <c r="AE5" s="37">
        <v>1</v>
      </c>
      <c r="AF5" s="35" t="s">
        <v>66</v>
      </c>
      <c r="AG5" s="38">
        <v>77742990</v>
      </c>
      <c r="AH5" s="37">
        <v>1</v>
      </c>
      <c r="AI5" s="35" t="s">
        <v>67</v>
      </c>
      <c r="AJ5" s="38">
        <v>94155399</v>
      </c>
    </row>
    <row r="6" spans="1:36" ht="84" customHeight="1" x14ac:dyDescent="0.25">
      <c r="A6" s="41" t="s">
        <v>38</v>
      </c>
      <c r="B6" s="41" t="s">
        <v>38</v>
      </c>
      <c r="C6" s="41" t="s">
        <v>39</v>
      </c>
      <c r="D6" s="32" t="s">
        <v>40</v>
      </c>
      <c r="E6" s="32" t="s">
        <v>41</v>
      </c>
      <c r="F6" s="41" t="s">
        <v>42</v>
      </c>
      <c r="G6" s="32" t="s">
        <v>43</v>
      </c>
      <c r="H6" s="34" t="s">
        <v>44</v>
      </c>
      <c r="I6" s="34" t="s">
        <v>45</v>
      </c>
      <c r="J6" s="36" t="s">
        <v>38</v>
      </c>
      <c r="K6" s="32" t="s">
        <v>46</v>
      </c>
      <c r="L6" s="32" t="s">
        <v>47</v>
      </c>
      <c r="M6" s="32" t="s">
        <v>48</v>
      </c>
      <c r="N6" s="33" t="s">
        <v>49</v>
      </c>
      <c r="O6" s="34" t="s">
        <v>50</v>
      </c>
      <c r="P6" s="34" t="s">
        <v>60</v>
      </c>
      <c r="Q6" s="20" t="str">
        <f>IF(O6="","",PLANES!L103)</f>
        <v>110-02</v>
      </c>
      <c r="R6" s="35" t="s">
        <v>68</v>
      </c>
      <c r="S6" s="35" t="s">
        <v>62</v>
      </c>
      <c r="T6" s="35" t="s">
        <v>63</v>
      </c>
      <c r="U6" s="36" t="s">
        <v>55</v>
      </c>
      <c r="V6" s="37">
        <v>1</v>
      </c>
      <c r="W6" s="32" t="s">
        <v>56</v>
      </c>
      <c r="X6" s="38">
        <v>391795852</v>
      </c>
      <c r="Y6" s="37">
        <v>1</v>
      </c>
      <c r="Z6" s="34" t="s">
        <v>69</v>
      </c>
      <c r="AA6" s="38">
        <v>46689787</v>
      </c>
      <c r="AB6" s="37">
        <v>1</v>
      </c>
      <c r="AC6" s="35" t="s">
        <v>65</v>
      </c>
      <c r="AD6" s="38">
        <v>102489778</v>
      </c>
      <c r="AE6" s="37">
        <v>1</v>
      </c>
      <c r="AF6" s="35" t="s">
        <v>70</v>
      </c>
      <c r="AG6" s="38">
        <v>102489778</v>
      </c>
      <c r="AH6" s="37">
        <v>1</v>
      </c>
      <c r="AI6" s="35" t="s">
        <v>67</v>
      </c>
      <c r="AJ6" s="38">
        <v>140126509</v>
      </c>
    </row>
    <row r="7" spans="1:36" ht="84" customHeight="1" x14ac:dyDescent="0.25">
      <c r="A7" s="41" t="s">
        <v>38</v>
      </c>
      <c r="B7" s="41" t="s">
        <v>38</v>
      </c>
      <c r="C7" s="41" t="s">
        <v>39</v>
      </c>
      <c r="D7" s="32" t="s">
        <v>40</v>
      </c>
      <c r="E7" s="32" t="s">
        <v>41</v>
      </c>
      <c r="F7" s="41" t="s">
        <v>42</v>
      </c>
      <c r="G7" s="32" t="s">
        <v>43</v>
      </c>
      <c r="H7" s="34" t="s">
        <v>44</v>
      </c>
      <c r="I7" s="34" t="s">
        <v>45</v>
      </c>
      <c r="J7" s="36" t="s">
        <v>38</v>
      </c>
      <c r="K7" s="32" t="s">
        <v>46</v>
      </c>
      <c r="L7" s="32" t="s">
        <v>47</v>
      </c>
      <c r="M7" s="32" t="s">
        <v>48</v>
      </c>
      <c r="N7" s="33" t="s">
        <v>49</v>
      </c>
      <c r="O7" s="34" t="s">
        <v>50</v>
      </c>
      <c r="P7" s="34" t="s">
        <v>51</v>
      </c>
      <c r="Q7" s="20" t="str">
        <f>IF(O7="","",PLANES!L104)</f>
        <v>110-03</v>
      </c>
      <c r="R7" s="55" t="s">
        <v>71</v>
      </c>
      <c r="S7" s="55" t="s">
        <v>72</v>
      </c>
      <c r="T7" s="55" t="s">
        <v>73</v>
      </c>
      <c r="U7" s="56" t="s">
        <v>74</v>
      </c>
      <c r="V7" s="36">
        <v>11</v>
      </c>
      <c r="W7" s="32" t="s">
        <v>56</v>
      </c>
      <c r="X7" s="38">
        <v>39382200</v>
      </c>
      <c r="Y7" s="36">
        <v>2</v>
      </c>
      <c r="Z7" s="34" t="s">
        <v>75</v>
      </c>
      <c r="AA7" s="38">
        <v>6444360</v>
      </c>
      <c r="AB7" s="36">
        <v>3</v>
      </c>
      <c r="AC7" s="35" t="s">
        <v>75</v>
      </c>
      <c r="AD7" s="38">
        <v>10740600</v>
      </c>
      <c r="AE7" s="36">
        <v>3</v>
      </c>
      <c r="AF7" s="35" t="s">
        <v>75</v>
      </c>
      <c r="AG7" s="38">
        <v>10740600</v>
      </c>
      <c r="AH7" s="36">
        <v>3</v>
      </c>
      <c r="AI7" s="35" t="s">
        <v>75</v>
      </c>
      <c r="AJ7" s="38">
        <v>11456640</v>
      </c>
    </row>
    <row r="8" spans="1:36" ht="109.5" customHeight="1" x14ac:dyDescent="0.25">
      <c r="A8" s="32" t="s">
        <v>76</v>
      </c>
      <c r="B8" s="32" t="s">
        <v>77</v>
      </c>
      <c r="C8" s="32" t="s">
        <v>39</v>
      </c>
      <c r="D8" s="32" t="s">
        <v>40</v>
      </c>
      <c r="E8" s="32" t="s">
        <v>78</v>
      </c>
      <c r="F8" s="32" t="s">
        <v>42</v>
      </c>
      <c r="G8" s="32" t="s">
        <v>43</v>
      </c>
      <c r="H8" s="32" t="s">
        <v>79</v>
      </c>
      <c r="I8" s="32" t="s">
        <v>80</v>
      </c>
      <c r="J8" s="32" t="s">
        <v>38</v>
      </c>
      <c r="K8" s="32" t="s">
        <v>46</v>
      </c>
      <c r="L8" s="32" t="s">
        <v>47</v>
      </c>
      <c r="M8" s="32" t="s">
        <v>48</v>
      </c>
      <c r="N8" s="33" t="s">
        <v>49</v>
      </c>
      <c r="O8" s="34" t="s">
        <v>81</v>
      </c>
      <c r="P8" s="32" t="s">
        <v>82</v>
      </c>
      <c r="Q8" s="20" t="s">
        <v>83</v>
      </c>
      <c r="R8" s="32" t="s">
        <v>84</v>
      </c>
      <c r="S8" s="32" t="s">
        <v>85</v>
      </c>
      <c r="T8" s="32" t="s">
        <v>86</v>
      </c>
      <c r="U8" s="32" t="s">
        <v>74</v>
      </c>
      <c r="V8" s="34">
        <v>4</v>
      </c>
      <c r="W8" s="32" t="s">
        <v>56</v>
      </c>
      <c r="X8" s="40">
        <v>1651611029</v>
      </c>
      <c r="Y8" s="34">
        <v>1</v>
      </c>
      <c r="Z8" s="34" t="s">
        <v>87</v>
      </c>
      <c r="AA8" s="40">
        <v>66104049</v>
      </c>
      <c r="AB8" s="34">
        <v>1</v>
      </c>
      <c r="AC8" s="32" t="s">
        <v>87</v>
      </c>
      <c r="AD8" s="40">
        <v>521859432</v>
      </c>
      <c r="AE8" s="34">
        <v>1</v>
      </c>
      <c r="AF8" s="32" t="s">
        <v>87</v>
      </c>
      <c r="AG8" s="40">
        <v>521859432</v>
      </c>
      <c r="AH8" s="34">
        <v>1</v>
      </c>
      <c r="AI8" s="32" t="s">
        <v>87</v>
      </c>
      <c r="AJ8" s="40">
        <v>541788116</v>
      </c>
    </row>
    <row r="9" spans="1:36" ht="104.25" customHeight="1" x14ac:dyDescent="0.25">
      <c r="A9" s="32" t="s">
        <v>38</v>
      </c>
      <c r="B9" s="32" t="s">
        <v>38</v>
      </c>
      <c r="C9" s="32" t="s">
        <v>39</v>
      </c>
      <c r="D9" s="32" t="s">
        <v>40</v>
      </c>
      <c r="E9" s="32" t="s">
        <v>41</v>
      </c>
      <c r="F9" s="32" t="s">
        <v>38</v>
      </c>
      <c r="G9" s="32" t="s">
        <v>43</v>
      </c>
      <c r="H9" s="32" t="s">
        <v>88</v>
      </c>
      <c r="I9" s="32" t="s">
        <v>88</v>
      </c>
      <c r="J9" s="32" t="s">
        <v>38</v>
      </c>
      <c r="K9" s="32" t="s">
        <v>46</v>
      </c>
      <c r="L9" s="32" t="s">
        <v>47</v>
      </c>
      <c r="M9" s="32" t="s">
        <v>48</v>
      </c>
      <c r="N9" s="33" t="s">
        <v>49</v>
      </c>
      <c r="O9" s="32" t="s">
        <v>89</v>
      </c>
      <c r="P9" s="32" t="s">
        <v>90</v>
      </c>
      <c r="Q9" s="20" t="s">
        <v>91</v>
      </c>
      <c r="R9" s="32" t="s">
        <v>92</v>
      </c>
      <c r="S9" s="32" t="s">
        <v>93</v>
      </c>
      <c r="T9" s="32" t="s">
        <v>94</v>
      </c>
      <c r="U9" s="32" t="s">
        <v>74</v>
      </c>
      <c r="V9" s="34">
        <v>35</v>
      </c>
      <c r="W9" s="32" t="s">
        <v>56</v>
      </c>
      <c r="X9" s="40">
        <v>93756393</v>
      </c>
      <c r="Y9" s="54">
        <v>9</v>
      </c>
      <c r="Z9" s="54" t="s">
        <v>95</v>
      </c>
      <c r="AA9" s="40">
        <v>14063459</v>
      </c>
      <c r="AB9" s="34">
        <v>8</v>
      </c>
      <c r="AC9" s="32" t="s">
        <v>96</v>
      </c>
      <c r="AD9" s="40">
        <v>28126918</v>
      </c>
      <c r="AE9" s="34">
        <v>9</v>
      </c>
      <c r="AF9" s="32" t="s">
        <v>97</v>
      </c>
      <c r="AG9" s="40">
        <v>28126918</v>
      </c>
      <c r="AH9" s="34">
        <v>9</v>
      </c>
      <c r="AI9" s="32" t="s">
        <v>98</v>
      </c>
      <c r="AJ9" s="40">
        <v>23439098</v>
      </c>
    </row>
    <row r="10" spans="1:36" ht="84" customHeight="1" x14ac:dyDescent="0.25">
      <c r="A10" s="32" t="s">
        <v>38</v>
      </c>
      <c r="B10" s="32" t="s">
        <v>38</v>
      </c>
      <c r="C10" s="32" t="s">
        <v>99</v>
      </c>
      <c r="D10" s="32" t="s">
        <v>40</v>
      </c>
      <c r="E10" s="32" t="s">
        <v>78</v>
      </c>
      <c r="F10" s="32" t="s">
        <v>42</v>
      </c>
      <c r="G10" s="32" t="s">
        <v>43</v>
      </c>
      <c r="H10" s="32" t="s">
        <v>100</v>
      </c>
      <c r="I10" s="32" t="s">
        <v>101</v>
      </c>
      <c r="J10" s="32" t="s">
        <v>38</v>
      </c>
      <c r="K10" s="32" t="s">
        <v>46</v>
      </c>
      <c r="L10" s="32" t="s">
        <v>47</v>
      </c>
      <c r="M10" s="32" t="s">
        <v>48</v>
      </c>
      <c r="N10" s="33" t="s">
        <v>49</v>
      </c>
      <c r="O10" s="32" t="s">
        <v>102</v>
      </c>
      <c r="P10" s="32" t="s">
        <v>103</v>
      </c>
      <c r="Q10" s="20" t="s">
        <v>104</v>
      </c>
      <c r="R10" s="32" t="s">
        <v>105</v>
      </c>
      <c r="S10" s="32" t="s">
        <v>106</v>
      </c>
      <c r="T10" s="32" t="s">
        <v>107</v>
      </c>
      <c r="U10" s="32" t="s">
        <v>108</v>
      </c>
      <c r="V10" s="50">
        <v>1</v>
      </c>
      <c r="W10" s="32" t="s">
        <v>56</v>
      </c>
      <c r="X10" s="40">
        <v>218149496</v>
      </c>
      <c r="Y10" s="50">
        <v>1</v>
      </c>
      <c r="Z10" s="34" t="s">
        <v>109</v>
      </c>
      <c r="AA10" s="40">
        <v>27103423</v>
      </c>
      <c r="AB10" s="50">
        <v>1</v>
      </c>
      <c r="AC10" s="34" t="s">
        <v>109</v>
      </c>
      <c r="AD10" s="40">
        <v>59495316</v>
      </c>
      <c r="AE10" s="50">
        <v>1</v>
      </c>
      <c r="AF10" s="34" t="s">
        <v>109</v>
      </c>
      <c r="AG10" s="40">
        <v>59495316</v>
      </c>
      <c r="AH10" s="50">
        <v>1</v>
      </c>
      <c r="AI10" s="34" t="s">
        <v>109</v>
      </c>
      <c r="AJ10" s="40">
        <v>72055441</v>
      </c>
    </row>
    <row r="11" spans="1:36" ht="84" customHeight="1" x14ac:dyDescent="0.25">
      <c r="A11" s="18" t="s">
        <v>76</v>
      </c>
      <c r="B11" s="18" t="s">
        <v>77</v>
      </c>
      <c r="C11" s="18" t="s">
        <v>99</v>
      </c>
      <c r="D11" s="18" t="s">
        <v>110</v>
      </c>
      <c r="E11" s="18" t="s">
        <v>111</v>
      </c>
      <c r="F11" s="18" t="s">
        <v>42</v>
      </c>
      <c r="G11" s="18" t="s">
        <v>112</v>
      </c>
      <c r="H11" s="18" t="s">
        <v>44</v>
      </c>
      <c r="I11" s="18" t="s">
        <v>113</v>
      </c>
      <c r="J11" s="18" t="s">
        <v>38</v>
      </c>
      <c r="K11" s="18" t="s">
        <v>46</v>
      </c>
      <c r="L11" s="18" t="s">
        <v>47</v>
      </c>
      <c r="M11" s="18" t="s">
        <v>114</v>
      </c>
      <c r="N11" s="19" t="s">
        <v>115</v>
      </c>
      <c r="O11" s="18" t="s">
        <v>116</v>
      </c>
      <c r="P11" s="18" t="s">
        <v>117</v>
      </c>
      <c r="Q11" s="20" t="s">
        <v>118</v>
      </c>
      <c r="R11" s="18" t="s">
        <v>119</v>
      </c>
      <c r="S11" s="21" t="s">
        <v>120</v>
      </c>
      <c r="T11" s="21" t="s">
        <v>121</v>
      </c>
      <c r="U11" s="21" t="s">
        <v>55</v>
      </c>
      <c r="V11" s="22">
        <v>1</v>
      </c>
      <c r="W11" s="32" t="s">
        <v>122</v>
      </c>
      <c r="X11" s="40">
        <v>2066291393263</v>
      </c>
      <c r="Y11" s="22">
        <v>0</v>
      </c>
      <c r="Z11" s="21"/>
      <c r="AA11" s="23">
        <v>0</v>
      </c>
      <c r="AB11" s="42">
        <v>0.39999999999748342</v>
      </c>
      <c r="AC11" s="24" t="s">
        <v>123</v>
      </c>
      <c r="AD11" s="23">
        <v>826516557300</v>
      </c>
      <c r="AE11" s="22">
        <v>0.6</v>
      </c>
      <c r="AF11" s="21" t="s">
        <v>123</v>
      </c>
      <c r="AG11" s="23">
        <v>1239774835963</v>
      </c>
      <c r="AH11" s="24"/>
      <c r="AI11" s="57"/>
      <c r="AJ11" s="23">
        <v>0</v>
      </c>
    </row>
    <row r="12" spans="1:36" ht="84" customHeight="1" x14ac:dyDescent="0.25">
      <c r="A12" s="18" t="s">
        <v>76</v>
      </c>
      <c r="B12" s="18" t="s">
        <v>77</v>
      </c>
      <c r="C12" s="18" t="s">
        <v>99</v>
      </c>
      <c r="D12" s="18" t="s">
        <v>110</v>
      </c>
      <c r="E12" s="18" t="s">
        <v>111</v>
      </c>
      <c r="F12" s="18" t="s">
        <v>42</v>
      </c>
      <c r="G12" s="18" t="s">
        <v>112</v>
      </c>
      <c r="H12" s="18" t="s">
        <v>44</v>
      </c>
      <c r="I12" s="18" t="s">
        <v>113</v>
      </c>
      <c r="J12" s="18" t="s">
        <v>38</v>
      </c>
      <c r="K12" s="18" t="s">
        <v>46</v>
      </c>
      <c r="L12" s="18" t="s">
        <v>47</v>
      </c>
      <c r="M12" s="18" t="s">
        <v>114</v>
      </c>
      <c r="N12" s="19" t="s">
        <v>124</v>
      </c>
      <c r="O12" s="18" t="s">
        <v>116</v>
      </c>
      <c r="P12" s="18" t="s">
        <v>117</v>
      </c>
      <c r="Q12" s="20" t="s">
        <v>125</v>
      </c>
      <c r="R12" s="58" t="s">
        <v>126</v>
      </c>
      <c r="S12" s="21" t="s">
        <v>127</v>
      </c>
      <c r="T12" s="21" t="s">
        <v>128</v>
      </c>
      <c r="U12" s="21" t="s">
        <v>74</v>
      </c>
      <c r="V12" s="21">
        <v>8</v>
      </c>
      <c r="W12" s="18" t="s">
        <v>129</v>
      </c>
      <c r="X12" s="25">
        <v>12683999400</v>
      </c>
      <c r="Y12" s="59">
        <v>1</v>
      </c>
      <c r="Z12" s="21" t="s">
        <v>130</v>
      </c>
      <c r="AA12" s="24">
        <v>2794424133</v>
      </c>
      <c r="AB12" s="21">
        <v>3</v>
      </c>
      <c r="AC12" s="26" t="s">
        <v>131</v>
      </c>
      <c r="AD12" s="24">
        <v>4191636200</v>
      </c>
      <c r="AE12" s="27">
        <v>2</v>
      </c>
      <c r="AF12" s="21" t="s">
        <v>132</v>
      </c>
      <c r="AG12" s="24">
        <v>4191636200</v>
      </c>
      <c r="AH12" s="27">
        <v>2</v>
      </c>
      <c r="AI12" s="21" t="s">
        <v>133</v>
      </c>
      <c r="AJ12" s="24">
        <v>1506302867</v>
      </c>
    </row>
    <row r="13" spans="1:36" ht="84" customHeight="1" x14ac:dyDescent="0.25">
      <c r="A13" s="18" t="s">
        <v>76</v>
      </c>
      <c r="B13" s="18" t="s">
        <v>77</v>
      </c>
      <c r="C13" s="18" t="s">
        <v>99</v>
      </c>
      <c r="D13" s="18" t="s">
        <v>110</v>
      </c>
      <c r="E13" s="18" t="s">
        <v>111</v>
      </c>
      <c r="F13" s="18" t="s">
        <v>42</v>
      </c>
      <c r="G13" s="18" t="s">
        <v>112</v>
      </c>
      <c r="H13" s="18" t="s">
        <v>44</v>
      </c>
      <c r="I13" s="18" t="s">
        <v>113</v>
      </c>
      <c r="J13" s="18" t="s">
        <v>38</v>
      </c>
      <c r="K13" s="18" t="s">
        <v>46</v>
      </c>
      <c r="L13" s="18" t="s">
        <v>47</v>
      </c>
      <c r="M13" s="18" t="s">
        <v>114</v>
      </c>
      <c r="N13" s="19" t="s">
        <v>124</v>
      </c>
      <c r="O13" s="18" t="s">
        <v>116</v>
      </c>
      <c r="P13" s="18" t="s">
        <v>117</v>
      </c>
      <c r="Q13" s="20" t="s">
        <v>134</v>
      </c>
      <c r="R13" s="58" t="s">
        <v>135</v>
      </c>
      <c r="S13" s="21" t="s">
        <v>136</v>
      </c>
      <c r="T13" s="21" t="s">
        <v>137</v>
      </c>
      <c r="U13" s="21" t="s">
        <v>74</v>
      </c>
      <c r="V13" s="21">
        <v>1</v>
      </c>
      <c r="W13" s="18" t="s">
        <v>129</v>
      </c>
      <c r="X13" s="25">
        <v>941929560</v>
      </c>
      <c r="Y13" s="21">
        <v>0</v>
      </c>
      <c r="Z13" s="21" t="s">
        <v>138</v>
      </c>
      <c r="AA13" s="24">
        <v>171259920</v>
      </c>
      <c r="AB13" s="21">
        <v>0</v>
      </c>
      <c r="AC13" s="21" t="s">
        <v>138</v>
      </c>
      <c r="AD13" s="24">
        <v>256889880</v>
      </c>
      <c r="AE13" s="21">
        <v>0</v>
      </c>
      <c r="AF13" s="21" t="s">
        <v>138</v>
      </c>
      <c r="AG13" s="24">
        <v>256889880</v>
      </c>
      <c r="AH13" s="21">
        <v>1</v>
      </c>
      <c r="AI13" s="21" t="s">
        <v>139</v>
      </c>
      <c r="AJ13" s="24">
        <v>256889880</v>
      </c>
    </row>
    <row r="14" spans="1:36" ht="84" customHeight="1" x14ac:dyDescent="0.25">
      <c r="A14" s="18" t="s">
        <v>76</v>
      </c>
      <c r="B14" s="18" t="s">
        <v>77</v>
      </c>
      <c r="C14" s="18" t="s">
        <v>39</v>
      </c>
      <c r="D14" s="18" t="s">
        <v>40</v>
      </c>
      <c r="E14" s="18" t="s">
        <v>140</v>
      </c>
      <c r="F14" s="18" t="s">
        <v>42</v>
      </c>
      <c r="G14" s="18" t="s">
        <v>141</v>
      </c>
      <c r="H14" s="18" t="s">
        <v>100</v>
      </c>
      <c r="I14" s="18" t="s">
        <v>142</v>
      </c>
      <c r="J14" s="18" t="s">
        <v>38</v>
      </c>
      <c r="K14" s="18" t="s">
        <v>46</v>
      </c>
      <c r="L14" s="18" t="s">
        <v>47</v>
      </c>
      <c r="M14" s="18" t="s">
        <v>48</v>
      </c>
      <c r="N14" s="19" t="s">
        <v>49</v>
      </c>
      <c r="O14" s="18" t="s">
        <v>116</v>
      </c>
      <c r="P14" s="18" t="s">
        <v>143</v>
      </c>
      <c r="Q14" s="20" t="s">
        <v>144</v>
      </c>
      <c r="R14" s="18" t="s">
        <v>145</v>
      </c>
      <c r="S14" s="21" t="s">
        <v>146</v>
      </c>
      <c r="T14" s="21" t="s">
        <v>147</v>
      </c>
      <c r="U14" s="21" t="s">
        <v>74</v>
      </c>
      <c r="V14" s="21">
        <v>4</v>
      </c>
      <c r="W14" s="18" t="s">
        <v>56</v>
      </c>
      <c r="X14" s="25">
        <v>563215000</v>
      </c>
      <c r="Y14" s="21">
        <v>1</v>
      </c>
      <c r="Z14" s="21" t="s">
        <v>148</v>
      </c>
      <c r="AA14" s="24">
        <v>112643000</v>
      </c>
      <c r="AB14" s="21">
        <v>1</v>
      </c>
      <c r="AC14" s="21" t="s">
        <v>149</v>
      </c>
      <c r="AD14" s="24">
        <v>168964500</v>
      </c>
      <c r="AE14" s="21">
        <v>1</v>
      </c>
      <c r="AF14" s="21" t="s">
        <v>150</v>
      </c>
      <c r="AG14" s="24">
        <v>168964500</v>
      </c>
      <c r="AH14" s="21">
        <v>1</v>
      </c>
      <c r="AI14" s="21" t="s">
        <v>151</v>
      </c>
      <c r="AJ14" s="24">
        <v>112643000</v>
      </c>
    </row>
    <row r="15" spans="1:36" ht="84" customHeight="1" x14ac:dyDescent="0.25">
      <c r="A15" s="18" t="s">
        <v>76</v>
      </c>
      <c r="B15" s="18" t="s">
        <v>77</v>
      </c>
      <c r="C15" s="18" t="s">
        <v>39</v>
      </c>
      <c r="D15" s="18" t="s">
        <v>40</v>
      </c>
      <c r="E15" s="18" t="s">
        <v>140</v>
      </c>
      <c r="F15" s="18" t="s">
        <v>42</v>
      </c>
      <c r="G15" s="18" t="s">
        <v>141</v>
      </c>
      <c r="H15" s="18" t="s">
        <v>100</v>
      </c>
      <c r="I15" s="18" t="s">
        <v>152</v>
      </c>
      <c r="J15" s="18" t="s">
        <v>38</v>
      </c>
      <c r="K15" s="18" t="s">
        <v>46</v>
      </c>
      <c r="L15" s="18" t="s">
        <v>47</v>
      </c>
      <c r="M15" s="18" t="s">
        <v>48</v>
      </c>
      <c r="N15" s="19" t="s">
        <v>49</v>
      </c>
      <c r="O15" s="18" t="s">
        <v>116</v>
      </c>
      <c r="P15" s="18" t="s">
        <v>143</v>
      </c>
      <c r="Q15" s="20" t="s">
        <v>153</v>
      </c>
      <c r="R15" s="18" t="s">
        <v>154</v>
      </c>
      <c r="S15" s="21" t="s">
        <v>155</v>
      </c>
      <c r="T15" s="21" t="s">
        <v>147</v>
      </c>
      <c r="U15" s="21" t="s">
        <v>74</v>
      </c>
      <c r="V15" s="21">
        <v>4</v>
      </c>
      <c r="W15" s="18" t="s">
        <v>56</v>
      </c>
      <c r="X15" s="25">
        <v>2084938100</v>
      </c>
      <c r="Y15" s="21">
        <v>1</v>
      </c>
      <c r="Z15" s="21" t="s">
        <v>148</v>
      </c>
      <c r="AA15" s="24">
        <v>22534200</v>
      </c>
      <c r="AB15" s="21">
        <v>1</v>
      </c>
      <c r="AC15" s="21" t="s">
        <v>149</v>
      </c>
      <c r="AD15" s="24">
        <v>769176300</v>
      </c>
      <c r="AE15" s="21">
        <v>1</v>
      </c>
      <c r="AF15" s="21" t="s">
        <v>150</v>
      </c>
      <c r="AG15" s="24">
        <v>769176300</v>
      </c>
      <c r="AH15" s="21">
        <v>1</v>
      </c>
      <c r="AI15" s="21" t="s">
        <v>151</v>
      </c>
      <c r="AJ15" s="24">
        <v>524051300</v>
      </c>
    </row>
    <row r="16" spans="1:36" ht="84" customHeight="1" x14ac:dyDescent="0.25">
      <c r="A16" s="32" t="s">
        <v>76</v>
      </c>
      <c r="B16" s="32" t="s">
        <v>77</v>
      </c>
      <c r="C16" s="32" t="s">
        <v>99</v>
      </c>
      <c r="D16" s="32" t="s">
        <v>110</v>
      </c>
      <c r="E16" s="32" t="s">
        <v>111</v>
      </c>
      <c r="F16" s="32" t="s">
        <v>42</v>
      </c>
      <c r="G16" s="32" t="s">
        <v>156</v>
      </c>
      <c r="H16" s="32" t="s">
        <v>44</v>
      </c>
      <c r="I16" s="32" t="s">
        <v>157</v>
      </c>
      <c r="J16" s="32" t="s">
        <v>38</v>
      </c>
      <c r="K16" s="32" t="s">
        <v>46</v>
      </c>
      <c r="L16" s="32" t="s">
        <v>47</v>
      </c>
      <c r="M16" s="32" t="s">
        <v>48</v>
      </c>
      <c r="N16" s="33" t="s">
        <v>49</v>
      </c>
      <c r="O16" s="18" t="s">
        <v>158</v>
      </c>
      <c r="P16" s="32" t="s">
        <v>159</v>
      </c>
      <c r="Q16" s="20" t="s">
        <v>160</v>
      </c>
      <c r="R16" s="32" t="s">
        <v>161</v>
      </c>
      <c r="S16" s="32" t="s">
        <v>162</v>
      </c>
      <c r="T16" s="32" t="s">
        <v>163</v>
      </c>
      <c r="U16" s="32" t="s">
        <v>74</v>
      </c>
      <c r="V16" s="34">
        <v>3</v>
      </c>
      <c r="W16" s="32" t="s">
        <v>56</v>
      </c>
      <c r="X16" s="40">
        <v>2500000000</v>
      </c>
      <c r="Y16" s="34">
        <v>0</v>
      </c>
      <c r="Z16" s="34" t="s">
        <v>164</v>
      </c>
      <c r="AA16" s="40">
        <v>0</v>
      </c>
      <c r="AB16" s="34">
        <v>1</v>
      </c>
      <c r="AC16" s="32" t="s">
        <v>149</v>
      </c>
      <c r="AD16" s="40">
        <v>833333333</v>
      </c>
      <c r="AE16" s="34">
        <v>1</v>
      </c>
      <c r="AF16" s="32" t="s">
        <v>150</v>
      </c>
      <c r="AG16" s="40">
        <v>833333333</v>
      </c>
      <c r="AH16" s="34">
        <v>1</v>
      </c>
      <c r="AI16" s="32" t="s">
        <v>151</v>
      </c>
      <c r="AJ16" s="40">
        <v>833333334</v>
      </c>
    </row>
    <row r="17" spans="1:36" ht="84" customHeight="1" x14ac:dyDescent="0.25">
      <c r="A17" s="32" t="s">
        <v>76</v>
      </c>
      <c r="B17" s="32" t="s">
        <v>77</v>
      </c>
      <c r="C17" s="32" t="s">
        <v>39</v>
      </c>
      <c r="D17" s="32" t="s">
        <v>40</v>
      </c>
      <c r="E17" s="32" t="s">
        <v>41</v>
      </c>
      <c r="F17" s="32" t="s">
        <v>42</v>
      </c>
      <c r="G17" s="32" t="s">
        <v>165</v>
      </c>
      <c r="H17" s="32" t="s">
        <v>100</v>
      </c>
      <c r="I17" s="32" t="s">
        <v>166</v>
      </c>
      <c r="J17" s="32" t="s">
        <v>167</v>
      </c>
      <c r="K17" s="32" t="s">
        <v>168</v>
      </c>
      <c r="L17" s="32" t="s">
        <v>169</v>
      </c>
      <c r="M17" s="32" t="s">
        <v>170</v>
      </c>
      <c r="N17" s="33" t="s">
        <v>171</v>
      </c>
      <c r="O17" s="34" t="s">
        <v>172</v>
      </c>
      <c r="P17" s="32" t="s">
        <v>173</v>
      </c>
      <c r="Q17" s="20" t="s">
        <v>174</v>
      </c>
      <c r="R17" s="32" t="s">
        <v>175</v>
      </c>
      <c r="S17" s="32" t="s">
        <v>176</v>
      </c>
      <c r="T17" s="32" t="s">
        <v>177</v>
      </c>
      <c r="U17" s="32" t="s">
        <v>55</v>
      </c>
      <c r="V17" s="50">
        <v>1</v>
      </c>
      <c r="W17" s="32" t="s">
        <v>178</v>
      </c>
      <c r="X17" s="40">
        <v>10573170691.025999</v>
      </c>
      <c r="Y17" s="50">
        <v>0.25</v>
      </c>
      <c r="Z17" s="34" t="s">
        <v>179</v>
      </c>
      <c r="AA17" s="40">
        <v>2643292672.7564998</v>
      </c>
      <c r="AB17" s="50">
        <v>0.25</v>
      </c>
      <c r="AC17" s="32" t="s">
        <v>180</v>
      </c>
      <c r="AD17" s="40">
        <v>2643292672.7564998</v>
      </c>
      <c r="AE17" s="50">
        <v>0.25</v>
      </c>
      <c r="AF17" s="32" t="s">
        <v>181</v>
      </c>
      <c r="AG17" s="40">
        <v>2643292672.7564998</v>
      </c>
      <c r="AH17" s="50">
        <v>0.25</v>
      </c>
      <c r="AI17" s="32" t="s">
        <v>182</v>
      </c>
      <c r="AJ17" s="40">
        <v>2643292672.7564998</v>
      </c>
    </row>
    <row r="18" spans="1:36" ht="84" customHeight="1" x14ac:dyDescent="0.25">
      <c r="A18" s="32" t="s">
        <v>76</v>
      </c>
      <c r="B18" s="32" t="s">
        <v>77</v>
      </c>
      <c r="C18" s="32" t="s">
        <v>39</v>
      </c>
      <c r="D18" s="32" t="s">
        <v>40</v>
      </c>
      <c r="E18" s="32" t="s">
        <v>41</v>
      </c>
      <c r="F18" s="32" t="s">
        <v>42</v>
      </c>
      <c r="G18" s="32" t="s">
        <v>165</v>
      </c>
      <c r="H18" s="32" t="s">
        <v>100</v>
      </c>
      <c r="I18" s="32" t="s">
        <v>166</v>
      </c>
      <c r="J18" s="32" t="s">
        <v>38</v>
      </c>
      <c r="K18" s="32" t="s">
        <v>168</v>
      </c>
      <c r="L18" s="32" t="s">
        <v>169</v>
      </c>
      <c r="M18" s="32" t="s">
        <v>170</v>
      </c>
      <c r="N18" s="33" t="s">
        <v>171</v>
      </c>
      <c r="O18" s="34" t="s">
        <v>172</v>
      </c>
      <c r="P18" s="32" t="s">
        <v>173</v>
      </c>
      <c r="Q18" s="20" t="s">
        <v>183</v>
      </c>
      <c r="R18" s="32" t="s">
        <v>184</v>
      </c>
      <c r="S18" s="32" t="s">
        <v>185</v>
      </c>
      <c r="T18" s="32" t="s">
        <v>186</v>
      </c>
      <c r="U18" s="32" t="s">
        <v>55</v>
      </c>
      <c r="V18" s="50">
        <v>0.85</v>
      </c>
      <c r="W18" s="32" t="s">
        <v>178</v>
      </c>
      <c r="X18" s="40">
        <v>1113565481.974</v>
      </c>
      <c r="Y18" s="61">
        <v>0.21</v>
      </c>
      <c r="Z18" s="34" t="s">
        <v>187</v>
      </c>
      <c r="AA18" s="40">
        <v>247466451.26799998</v>
      </c>
      <c r="AB18" s="61">
        <v>0.21</v>
      </c>
      <c r="AC18" s="32" t="s">
        <v>188</v>
      </c>
      <c r="AD18" s="40">
        <v>288699676.90200001</v>
      </c>
      <c r="AE18" s="61">
        <v>0.21</v>
      </c>
      <c r="AF18" s="32" t="s">
        <v>189</v>
      </c>
      <c r="AG18" s="40">
        <v>288699676.90200001</v>
      </c>
      <c r="AH18" s="61">
        <v>0.22</v>
      </c>
      <c r="AI18" s="32" t="s">
        <v>190</v>
      </c>
      <c r="AJ18" s="40">
        <v>288699676.90200001</v>
      </c>
    </row>
    <row r="19" spans="1:36" ht="84" customHeight="1" x14ac:dyDescent="0.25">
      <c r="A19" s="32" t="s">
        <v>76</v>
      </c>
      <c r="B19" s="32" t="s">
        <v>77</v>
      </c>
      <c r="C19" s="32" t="s">
        <v>39</v>
      </c>
      <c r="D19" s="32" t="s">
        <v>40</v>
      </c>
      <c r="E19" s="32" t="s">
        <v>41</v>
      </c>
      <c r="F19" s="32" t="s">
        <v>42</v>
      </c>
      <c r="G19" s="32" t="s">
        <v>165</v>
      </c>
      <c r="H19" s="32" t="s">
        <v>100</v>
      </c>
      <c r="I19" s="32" t="s">
        <v>166</v>
      </c>
      <c r="J19" s="32" t="s">
        <v>167</v>
      </c>
      <c r="K19" s="32" t="s">
        <v>168</v>
      </c>
      <c r="L19" s="32" t="s">
        <v>169</v>
      </c>
      <c r="M19" s="32" t="s">
        <v>170</v>
      </c>
      <c r="N19" s="33" t="s">
        <v>171</v>
      </c>
      <c r="O19" s="34" t="s">
        <v>172</v>
      </c>
      <c r="P19" s="32" t="s">
        <v>173</v>
      </c>
      <c r="Q19" s="20" t="s">
        <v>191</v>
      </c>
      <c r="R19" s="32" t="s">
        <v>192</v>
      </c>
      <c r="S19" s="32" t="s">
        <v>193</v>
      </c>
      <c r="T19" s="32" t="s">
        <v>194</v>
      </c>
      <c r="U19" s="32" t="s">
        <v>55</v>
      </c>
      <c r="V19" s="50">
        <v>0.9</v>
      </c>
      <c r="W19" s="32" t="s">
        <v>178</v>
      </c>
      <c r="X19" s="40">
        <v>265000000</v>
      </c>
      <c r="Y19" s="61">
        <v>0.22</v>
      </c>
      <c r="Z19" s="34" t="s">
        <v>195</v>
      </c>
      <c r="AA19" s="40">
        <v>66250000</v>
      </c>
      <c r="AB19" s="61">
        <v>0.22</v>
      </c>
      <c r="AC19" s="32" t="s">
        <v>196</v>
      </c>
      <c r="AD19" s="40">
        <v>66250000</v>
      </c>
      <c r="AE19" s="61">
        <v>0.23</v>
      </c>
      <c r="AF19" s="32" t="s">
        <v>197</v>
      </c>
      <c r="AG19" s="40">
        <v>66250000</v>
      </c>
      <c r="AH19" s="61">
        <v>0.23</v>
      </c>
      <c r="AI19" s="32" t="s">
        <v>198</v>
      </c>
      <c r="AJ19" s="40">
        <v>66250000</v>
      </c>
    </row>
    <row r="20" spans="1:36" ht="84" customHeight="1" x14ac:dyDescent="0.25">
      <c r="A20" s="32" t="s">
        <v>76</v>
      </c>
      <c r="B20" s="32" t="s">
        <v>77</v>
      </c>
      <c r="C20" s="32" t="s">
        <v>39</v>
      </c>
      <c r="D20" s="32" t="s">
        <v>40</v>
      </c>
      <c r="E20" s="32" t="s">
        <v>41</v>
      </c>
      <c r="F20" s="32" t="s">
        <v>42</v>
      </c>
      <c r="G20" s="32" t="s">
        <v>165</v>
      </c>
      <c r="H20" s="32" t="s">
        <v>100</v>
      </c>
      <c r="I20" s="32" t="s">
        <v>166</v>
      </c>
      <c r="J20" s="32" t="s">
        <v>167</v>
      </c>
      <c r="K20" s="32" t="s">
        <v>168</v>
      </c>
      <c r="L20" s="32" t="s">
        <v>199</v>
      </c>
      <c r="M20" s="32" t="s">
        <v>200</v>
      </c>
      <c r="N20" s="33" t="s">
        <v>201</v>
      </c>
      <c r="O20" s="34" t="s">
        <v>172</v>
      </c>
      <c r="P20" s="32" t="s">
        <v>173</v>
      </c>
      <c r="Q20" s="20" t="s">
        <v>202</v>
      </c>
      <c r="R20" s="32" t="s">
        <v>203</v>
      </c>
      <c r="S20" s="32" t="s">
        <v>204</v>
      </c>
      <c r="T20" s="32" t="s">
        <v>205</v>
      </c>
      <c r="U20" s="32" t="s">
        <v>55</v>
      </c>
      <c r="V20" s="50">
        <v>1</v>
      </c>
      <c r="W20" s="32" t="s">
        <v>206</v>
      </c>
      <c r="X20" s="40">
        <v>80554500</v>
      </c>
      <c r="Y20" s="60">
        <v>0.25</v>
      </c>
      <c r="Z20" s="34" t="s">
        <v>207</v>
      </c>
      <c r="AA20" s="40">
        <v>14646272.727272727</v>
      </c>
      <c r="AB20" s="60">
        <v>0.25</v>
      </c>
      <c r="AC20" s="32" t="s">
        <v>208</v>
      </c>
      <c r="AD20" s="40">
        <v>21969409.09090909</v>
      </c>
      <c r="AE20" s="60">
        <v>0.25</v>
      </c>
      <c r="AF20" s="32" t="s">
        <v>209</v>
      </c>
      <c r="AG20" s="40">
        <v>21969409.09090909</v>
      </c>
      <c r="AH20" s="60">
        <v>0.25</v>
      </c>
      <c r="AI20" s="32" t="s">
        <v>210</v>
      </c>
      <c r="AJ20" s="40">
        <v>21969409.09090909</v>
      </c>
    </row>
    <row r="21" spans="1:36" ht="84" customHeight="1" x14ac:dyDescent="0.25">
      <c r="A21" s="32" t="s">
        <v>76</v>
      </c>
      <c r="B21" s="32" t="s">
        <v>77</v>
      </c>
      <c r="C21" s="32" t="s">
        <v>39</v>
      </c>
      <c r="D21" s="32" t="s">
        <v>40</v>
      </c>
      <c r="E21" s="32" t="s">
        <v>41</v>
      </c>
      <c r="F21" s="32" t="s">
        <v>42</v>
      </c>
      <c r="G21" s="32" t="s">
        <v>43</v>
      </c>
      <c r="H21" s="32" t="s">
        <v>100</v>
      </c>
      <c r="I21" s="32" t="s">
        <v>166</v>
      </c>
      <c r="J21" s="32" t="s">
        <v>38</v>
      </c>
      <c r="K21" s="32" t="s">
        <v>168</v>
      </c>
      <c r="L21" s="32" t="s">
        <v>211</v>
      </c>
      <c r="M21" s="32" t="s">
        <v>212</v>
      </c>
      <c r="N21" s="33" t="s">
        <v>213</v>
      </c>
      <c r="O21" s="34" t="s">
        <v>172</v>
      </c>
      <c r="P21" s="32" t="s">
        <v>173</v>
      </c>
      <c r="Q21" s="20" t="s">
        <v>214</v>
      </c>
      <c r="R21" s="32" t="s">
        <v>215</v>
      </c>
      <c r="S21" s="32" t="s">
        <v>216</v>
      </c>
      <c r="T21" s="32" t="s">
        <v>217</v>
      </c>
      <c r="U21" s="32" t="s">
        <v>218</v>
      </c>
      <c r="V21" s="34">
        <v>4</v>
      </c>
      <c r="W21" s="32" t="s">
        <v>219</v>
      </c>
      <c r="X21" s="40">
        <v>827219000</v>
      </c>
      <c r="Y21" s="54">
        <v>1</v>
      </c>
      <c r="Z21" s="54" t="s">
        <v>220</v>
      </c>
      <c r="AA21" s="40">
        <v>0</v>
      </c>
      <c r="AB21" s="34">
        <v>1</v>
      </c>
      <c r="AC21" s="32" t="s">
        <v>221</v>
      </c>
      <c r="AD21" s="40">
        <v>0</v>
      </c>
      <c r="AE21" s="34">
        <v>1</v>
      </c>
      <c r="AF21" s="32" t="s">
        <v>222</v>
      </c>
      <c r="AG21" s="40">
        <v>0</v>
      </c>
      <c r="AH21" s="34">
        <v>1</v>
      </c>
      <c r="AI21" s="32" t="s">
        <v>223</v>
      </c>
      <c r="AJ21" s="40">
        <v>827219000</v>
      </c>
    </row>
    <row r="22" spans="1:36" ht="84" customHeight="1" x14ac:dyDescent="0.25">
      <c r="A22" s="32" t="s">
        <v>76</v>
      </c>
      <c r="B22" s="32" t="s">
        <v>77</v>
      </c>
      <c r="C22" s="32" t="s">
        <v>39</v>
      </c>
      <c r="D22" s="32" t="s">
        <v>40</v>
      </c>
      <c r="E22" s="32" t="s">
        <v>41</v>
      </c>
      <c r="F22" s="32" t="s">
        <v>42</v>
      </c>
      <c r="G22" s="32" t="s">
        <v>43</v>
      </c>
      <c r="H22" s="32" t="s">
        <v>100</v>
      </c>
      <c r="I22" s="32" t="s">
        <v>224</v>
      </c>
      <c r="J22" s="32" t="s">
        <v>225</v>
      </c>
      <c r="K22" s="32" t="s">
        <v>168</v>
      </c>
      <c r="L22" s="32" t="s">
        <v>211</v>
      </c>
      <c r="M22" s="32" t="s">
        <v>212</v>
      </c>
      <c r="N22" s="33" t="s">
        <v>213</v>
      </c>
      <c r="O22" s="34" t="s">
        <v>172</v>
      </c>
      <c r="P22" s="32" t="s">
        <v>173</v>
      </c>
      <c r="Q22" s="20" t="s">
        <v>226</v>
      </c>
      <c r="R22" s="32" t="s">
        <v>227</v>
      </c>
      <c r="S22" s="32" t="s">
        <v>228</v>
      </c>
      <c r="T22" s="32" t="s">
        <v>205</v>
      </c>
      <c r="U22" s="32" t="s">
        <v>55</v>
      </c>
      <c r="V22" s="50">
        <v>1</v>
      </c>
      <c r="W22" s="32" t="s">
        <v>219</v>
      </c>
      <c r="X22" s="40">
        <v>112355100</v>
      </c>
      <c r="Y22" s="60">
        <v>0.25</v>
      </c>
      <c r="Z22" s="34" t="s">
        <v>207</v>
      </c>
      <c r="AA22" s="40">
        <v>20428200</v>
      </c>
      <c r="AB22" s="50">
        <v>0.25</v>
      </c>
      <c r="AC22" s="32" t="s">
        <v>208</v>
      </c>
      <c r="AD22" s="40">
        <v>30642300</v>
      </c>
      <c r="AE22" s="50">
        <v>0.25</v>
      </c>
      <c r="AF22" s="32" t="s">
        <v>209</v>
      </c>
      <c r="AG22" s="40">
        <v>30642300</v>
      </c>
      <c r="AH22" s="50">
        <v>0.25</v>
      </c>
      <c r="AI22" s="32" t="s">
        <v>210</v>
      </c>
      <c r="AJ22" s="40">
        <v>30642300</v>
      </c>
    </row>
    <row r="23" spans="1:36" ht="84" customHeight="1" x14ac:dyDescent="0.25">
      <c r="A23" s="32" t="s">
        <v>229</v>
      </c>
      <c r="B23" s="32" t="s">
        <v>77</v>
      </c>
      <c r="C23" s="32" t="s">
        <v>230</v>
      </c>
      <c r="D23" s="32" t="s">
        <v>231</v>
      </c>
      <c r="E23" s="32" t="s">
        <v>232</v>
      </c>
      <c r="F23" s="32" t="s">
        <v>42</v>
      </c>
      <c r="G23" s="32" t="s">
        <v>233</v>
      </c>
      <c r="H23" s="32" t="s">
        <v>234</v>
      </c>
      <c r="I23" s="32" t="s">
        <v>234</v>
      </c>
      <c r="J23" s="32" t="s">
        <v>235</v>
      </c>
      <c r="K23" s="32" t="s">
        <v>46</v>
      </c>
      <c r="L23" s="32" t="s">
        <v>47</v>
      </c>
      <c r="M23" s="32" t="s">
        <v>48</v>
      </c>
      <c r="N23" s="33" t="s">
        <v>236</v>
      </c>
      <c r="O23" s="34" t="s">
        <v>237</v>
      </c>
      <c r="P23" s="32" t="s">
        <v>238</v>
      </c>
      <c r="Q23" s="20" t="s">
        <v>239</v>
      </c>
      <c r="R23" s="32" t="s">
        <v>240</v>
      </c>
      <c r="S23" s="32" t="s">
        <v>241</v>
      </c>
      <c r="T23" s="32" t="s">
        <v>242</v>
      </c>
      <c r="U23" s="32" t="s">
        <v>55</v>
      </c>
      <c r="V23" s="34">
        <v>1</v>
      </c>
      <c r="W23" s="32" t="s">
        <v>56</v>
      </c>
      <c r="X23" s="40">
        <v>549222339</v>
      </c>
      <c r="Y23" s="34">
        <v>0.25</v>
      </c>
      <c r="Z23" s="34" t="s">
        <v>243</v>
      </c>
      <c r="AA23" s="40">
        <v>92624042</v>
      </c>
      <c r="AB23" s="34">
        <v>0.25</v>
      </c>
      <c r="AC23" s="32" t="s">
        <v>244</v>
      </c>
      <c r="AD23" s="40">
        <v>185811699</v>
      </c>
      <c r="AE23" s="34">
        <v>0.25</v>
      </c>
      <c r="AF23" s="32" t="s">
        <v>244</v>
      </c>
      <c r="AG23" s="40">
        <v>163277499</v>
      </c>
      <c r="AH23" s="34">
        <v>0.25</v>
      </c>
      <c r="AI23" s="32" t="s">
        <v>244</v>
      </c>
      <c r="AJ23" s="40">
        <v>107509099</v>
      </c>
    </row>
    <row r="24" spans="1:36" ht="84" customHeight="1" x14ac:dyDescent="0.25">
      <c r="A24" s="32" t="s">
        <v>229</v>
      </c>
      <c r="B24" s="32" t="s">
        <v>77</v>
      </c>
      <c r="C24" s="32" t="s">
        <v>230</v>
      </c>
      <c r="D24" s="32" t="s">
        <v>231</v>
      </c>
      <c r="E24" s="32" t="s">
        <v>232</v>
      </c>
      <c r="F24" s="32" t="s">
        <v>42</v>
      </c>
      <c r="G24" s="32" t="s">
        <v>233</v>
      </c>
      <c r="H24" s="32" t="s">
        <v>234</v>
      </c>
      <c r="I24" s="32" t="s">
        <v>234</v>
      </c>
      <c r="J24" s="32" t="s">
        <v>235</v>
      </c>
      <c r="K24" s="32" t="s">
        <v>46</v>
      </c>
      <c r="L24" s="32" t="s">
        <v>47</v>
      </c>
      <c r="M24" s="32" t="s">
        <v>48</v>
      </c>
      <c r="N24" s="33" t="s">
        <v>236</v>
      </c>
      <c r="O24" s="34" t="s">
        <v>237</v>
      </c>
      <c r="P24" s="32" t="s">
        <v>238</v>
      </c>
      <c r="Q24" s="20" t="s">
        <v>245</v>
      </c>
      <c r="R24" s="32" t="s">
        <v>246</v>
      </c>
      <c r="S24" s="32" t="s">
        <v>241</v>
      </c>
      <c r="T24" s="32" t="s">
        <v>242</v>
      </c>
      <c r="U24" s="32" t="s">
        <v>55</v>
      </c>
      <c r="V24" s="34">
        <v>1</v>
      </c>
      <c r="W24" s="32" t="s">
        <v>56</v>
      </c>
      <c r="X24" s="40">
        <v>2000000000</v>
      </c>
      <c r="Y24" s="34">
        <v>0.25</v>
      </c>
      <c r="Z24" s="34" t="s">
        <v>247</v>
      </c>
      <c r="AA24" s="40">
        <v>0</v>
      </c>
      <c r="AB24" s="34">
        <v>0.25</v>
      </c>
      <c r="AC24" s="32" t="s">
        <v>244</v>
      </c>
      <c r="AD24" s="40">
        <v>800000000</v>
      </c>
      <c r="AE24" s="34">
        <v>0.25</v>
      </c>
      <c r="AF24" s="32" t="s">
        <v>244</v>
      </c>
      <c r="AG24" s="40">
        <v>1000000000</v>
      </c>
      <c r="AH24" s="34">
        <v>0.25</v>
      </c>
      <c r="AI24" s="32" t="s">
        <v>244</v>
      </c>
      <c r="AJ24" s="40">
        <v>200000000</v>
      </c>
    </row>
    <row r="25" spans="1:36" ht="84" customHeight="1" x14ac:dyDescent="0.25">
      <c r="A25" s="32" t="s">
        <v>229</v>
      </c>
      <c r="B25" s="32" t="s">
        <v>77</v>
      </c>
      <c r="C25" s="32" t="s">
        <v>99</v>
      </c>
      <c r="D25" s="32" t="s">
        <v>40</v>
      </c>
      <c r="E25" s="32" t="s">
        <v>78</v>
      </c>
      <c r="F25" s="32" t="s">
        <v>42</v>
      </c>
      <c r="G25" s="32" t="s">
        <v>165</v>
      </c>
      <c r="H25" s="32" t="s">
        <v>44</v>
      </c>
      <c r="I25" s="32" t="s">
        <v>45</v>
      </c>
      <c r="J25" s="32"/>
      <c r="K25" s="32" t="s">
        <v>46</v>
      </c>
      <c r="L25" s="32" t="s">
        <v>47</v>
      </c>
      <c r="M25" s="32" t="s">
        <v>48</v>
      </c>
      <c r="N25" s="33" t="s">
        <v>248</v>
      </c>
      <c r="O25" s="34" t="s">
        <v>249</v>
      </c>
      <c r="P25" s="32" t="s">
        <v>159</v>
      </c>
      <c r="Q25" s="20" t="s">
        <v>250</v>
      </c>
      <c r="R25" s="32" t="s">
        <v>251</v>
      </c>
      <c r="S25" s="32" t="s">
        <v>252</v>
      </c>
      <c r="T25" s="32" t="s">
        <v>253</v>
      </c>
      <c r="U25" s="32" t="s">
        <v>74</v>
      </c>
      <c r="V25" s="34">
        <v>4</v>
      </c>
      <c r="W25" s="32" t="s">
        <v>56</v>
      </c>
      <c r="X25" s="40">
        <v>0</v>
      </c>
      <c r="Y25" s="34">
        <v>1</v>
      </c>
      <c r="Z25" s="34" t="s">
        <v>254</v>
      </c>
      <c r="AA25" s="40">
        <v>0</v>
      </c>
      <c r="AB25" s="34">
        <v>1</v>
      </c>
      <c r="AC25" s="32" t="s">
        <v>254</v>
      </c>
      <c r="AD25" s="40">
        <v>0</v>
      </c>
      <c r="AE25" s="34">
        <v>1</v>
      </c>
      <c r="AF25" s="32" t="s">
        <v>254</v>
      </c>
      <c r="AG25" s="40">
        <v>0</v>
      </c>
      <c r="AH25" s="34">
        <v>1</v>
      </c>
      <c r="AI25" s="32" t="s">
        <v>254</v>
      </c>
      <c r="AJ25" s="40">
        <v>0</v>
      </c>
    </row>
    <row r="26" spans="1:36" ht="84" customHeight="1" x14ac:dyDescent="0.25">
      <c r="A26" s="32" t="s">
        <v>229</v>
      </c>
      <c r="B26" s="32" t="s">
        <v>77</v>
      </c>
      <c r="C26" s="32" t="s">
        <v>99</v>
      </c>
      <c r="D26" s="32" t="s">
        <v>40</v>
      </c>
      <c r="E26" s="32" t="s">
        <v>78</v>
      </c>
      <c r="F26" s="32" t="s">
        <v>42</v>
      </c>
      <c r="G26" s="32" t="s">
        <v>165</v>
      </c>
      <c r="H26" s="32" t="s">
        <v>44</v>
      </c>
      <c r="I26" s="32" t="s">
        <v>45</v>
      </c>
      <c r="J26" s="32"/>
      <c r="K26" s="32" t="s">
        <v>46</v>
      </c>
      <c r="L26" s="32" t="s">
        <v>47</v>
      </c>
      <c r="M26" s="32" t="s">
        <v>48</v>
      </c>
      <c r="N26" s="33" t="s">
        <v>248</v>
      </c>
      <c r="O26" s="34" t="s">
        <v>249</v>
      </c>
      <c r="P26" s="32" t="s">
        <v>159</v>
      </c>
      <c r="Q26" s="20" t="s">
        <v>255</v>
      </c>
      <c r="R26" s="32" t="s">
        <v>256</v>
      </c>
      <c r="S26" s="32" t="s">
        <v>257</v>
      </c>
      <c r="T26" s="32" t="s">
        <v>258</v>
      </c>
      <c r="U26" s="32" t="s">
        <v>74</v>
      </c>
      <c r="V26" s="34">
        <v>2</v>
      </c>
      <c r="W26" s="32" t="s">
        <v>56</v>
      </c>
      <c r="X26" s="40">
        <v>800000000</v>
      </c>
      <c r="Y26" s="34"/>
      <c r="Z26" s="34"/>
      <c r="AA26" s="40">
        <v>0</v>
      </c>
      <c r="AB26" s="34">
        <v>1</v>
      </c>
      <c r="AC26" s="32" t="s">
        <v>259</v>
      </c>
      <c r="AD26" s="40">
        <v>240000000</v>
      </c>
      <c r="AE26" s="34">
        <v>1</v>
      </c>
      <c r="AF26" s="32" t="s">
        <v>259</v>
      </c>
      <c r="AG26" s="40">
        <v>360000000</v>
      </c>
      <c r="AH26" s="34">
        <v>0</v>
      </c>
      <c r="AI26" s="32"/>
      <c r="AJ26" s="40">
        <v>200000000</v>
      </c>
    </row>
    <row r="27" spans="1:36" ht="84" customHeight="1" x14ac:dyDescent="0.25">
      <c r="A27" s="32" t="s">
        <v>229</v>
      </c>
      <c r="B27" s="32" t="s">
        <v>77</v>
      </c>
      <c r="C27" s="32" t="s">
        <v>99</v>
      </c>
      <c r="D27" s="32" t="s">
        <v>40</v>
      </c>
      <c r="E27" s="32" t="s">
        <v>78</v>
      </c>
      <c r="F27" s="32" t="s">
        <v>42</v>
      </c>
      <c r="G27" s="32" t="s">
        <v>165</v>
      </c>
      <c r="H27" s="32" t="s">
        <v>44</v>
      </c>
      <c r="I27" s="32" t="s">
        <v>45</v>
      </c>
      <c r="J27" s="32"/>
      <c r="K27" s="32" t="s">
        <v>46</v>
      </c>
      <c r="L27" s="32" t="s">
        <v>47</v>
      </c>
      <c r="M27" s="32" t="s">
        <v>48</v>
      </c>
      <c r="N27" s="33" t="s">
        <v>248</v>
      </c>
      <c r="O27" s="34" t="s">
        <v>249</v>
      </c>
      <c r="P27" s="32" t="s">
        <v>159</v>
      </c>
      <c r="Q27" s="20" t="s">
        <v>260</v>
      </c>
      <c r="R27" s="32" t="s">
        <v>261</v>
      </c>
      <c r="S27" s="32" t="s">
        <v>262</v>
      </c>
      <c r="T27" s="32" t="s">
        <v>263</v>
      </c>
      <c r="U27" s="32" t="s">
        <v>55</v>
      </c>
      <c r="V27" s="34">
        <v>1</v>
      </c>
      <c r="W27" s="32" t="s">
        <v>56</v>
      </c>
      <c r="X27" s="40">
        <v>884048000</v>
      </c>
      <c r="Y27" s="34">
        <v>1</v>
      </c>
      <c r="Z27" s="34" t="s">
        <v>264</v>
      </c>
      <c r="AA27" s="40">
        <v>91446066.670000002</v>
      </c>
      <c r="AB27" s="34">
        <v>1</v>
      </c>
      <c r="AC27" s="32" t="s">
        <v>264</v>
      </c>
      <c r="AD27" s="40">
        <v>241104000</v>
      </c>
      <c r="AE27" s="34">
        <v>1</v>
      </c>
      <c r="AF27" s="32" t="s">
        <v>264</v>
      </c>
      <c r="AG27" s="40">
        <v>241104000</v>
      </c>
      <c r="AH27" s="34">
        <v>1</v>
      </c>
      <c r="AI27" s="32" t="s">
        <v>264</v>
      </c>
      <c r="AJ27" s="40">
        <v>310393933.32999998</v>
      </c>
    </row>
    <row r="28" spans="1:36" ht="84" customHeight="1" x14ac:dyDescent="0.25">
      <c r="A28" s="32" t="s">
        <v>229</v>
      </c>
      <c r="B28" s="32" t="s">
        <v>77</v>
      </c>
      <c r="C28" s="32" t="s">
        <v>99</v>
      </c>
      <c r="D28" s="32" t="s">
        <v>40</v>
      </c>
      <c r="E28" s="32" t="s">
        <v>78</v>
      </c>
      <c r="F28" s="32" t="s">
        <v>42</v>
      </c>
      <c r="G28" s="32" t="s">
        <v>165</v>
      </c>
      <c r="H28" s="32" t="s">
        <v>44</v>
      </c>
      <c r="I28" s="32" t="s">
        <v>45</v>
      </c>
      <c r="J28" s="32"/>
      <c r="K28" s="32" t="s">
        <v>46</v>
      </c>
      <c r="L28" s="32" t="s">
        <v>47</v>
      </c>
      <c r="M28" s="32" t="s">
        <v>48</v>
      </c>
      <c r="N28" s="33" t="s">
        <v>248</v>
      </c>
      <c r="O28" s="34" t="s">
        <v>249</v>
      </c>
      <c r="P28" s="32" t="s">
        <v>159</v>
      </c>
      <c r="Q28" s="20" t="s">
        <v>265</v>
      </c>
      <c r="R28" s="32" t="s">
        <v>266</v>
      </c>
      <c r="S28" s="32" t="s">
        <v>267</v>
      </c>
      <c r="T28" s="32" t="s">
        <v>268</v>
      </c>
      <c r="U28" s="32" t="s">
        <v>74</v>
      </c>
      <c r="V28" s="34">
        <v>12</v>
      </c>
      <c r="W28" s="32" t="s">
        <v>56</v>
      </c>
      <c r="X28" s="40">
        <v>0</v>
      </c>
      <c r="Y28" s="34">
        <v>3</v>
      </c>
      <c r="Z28" s="34" t="s">
        <v>269</v>
      </c>
      <c r="AA28" s="40">
        <v>0</v>
      </c>
      <c r="AB28" s="34">
        <v>3</v>
      </c>
      <c r="AC28" s="32" t="s">
        <v>269</v>
      </c>
      <c r="AD28" s="40">
        <v>0</v>
      </c>
      <c r="AE28" s="34">
        <v>3</v>
      </c>
      <c r="AF28" s="32" t="s">
        <v>269</v>
      </c>
      <c r="AG28" s="45">
        <v>0</v>
      </c>
      <c r="AH28" s="34">
        <v>3</v>
      </c>
      <c r="AI28" s="32" t="s">
        <v>269</v>
      </c>
      <c r="AJ28" s="45">
        <v>0</v>
      </c>
    </row>
    <row r="29" spans="1:36" ht="84" customHeight="1" x14ac:dyDescent="0.25">
      <c r="A29" s="32" t="s">
        <v>38</v>
      </c>
      <c r="B29" s="32" t="s">
        <v>38</v>
      </c>
      <c r="C29" s="32" t="s">
        <v>39</v>
      </c>
      <c r="D29" s="32" t="s">
        <v>40</v>
      </c>
      <c r="E29" s="32" t="s">
        <v>41</v>
      </c>
      <c r="F29" s="32" t="s">
        <v>38</v>
      </c>
      <c r="G29" s="32" t="s">
        <v>43</v>
      </c>
      <c r="H29" s="32" t="s">
        <v>270</v>
      </c>
      <c r="I29" s="32" t="s">
        <v>271</v>
      </c>
      <c r="J29" s="32" t="s">
        <v>272</v>
      </c>
      <c r="K29" s="32" t="s">
        <v>38</v>
      </c>
      <c r="L29" s="32" t="s">
        <v>38</v>
      </c>
      <c r="M29" s="32" t="s">
        <v>38</v>
      </c>
      <c r="N29" s="32" t="s">
        <v>38</v>
      </c>
      <c r="O29" s="34" t="s">
        <v>273</v>
      </c>
      <c r="P29" s="32" t="s">
        <v>274</v>
      </c>
      <c r="Q29" s="20" t="s">
        <v>275</v>
      </c>
      <c r="R29" s="32" t="s">
        <v>276</v>
      </c>
      <c r="S29" s="32" t="s">
        <v>277</v>
      </c>
      <c r="T29" s="32" t="s">
        <v>278</v>
      </c>
      <c r="U29" s="32" t="s">
        <v>279</v>
      </c>
      <c r="V29" s="34">
        <v>3</v>
      </c>
      <c r="W29" s="32" t="s">
        <v>38</v>
      </c>
      <c r="X29" s="40">
        <v>0</v>
      </c>
      <c r="Y29" s="43"/>
      <c r="Z29" s="43"/>
      <c r="AA29" s="45"/>
      <c r="AB29" s="34">
        <v>1</v>
      </c>
      <c r="AC29" s="32" t="s">
        <v>280</v>
      </c>
      <c r="AD29" s="45"/>
      <c r="AE29" s="34">
        <v>1</v>
      </c>
      <c r="AF29" s="32" t="s">
        <v>280</v>
      </c>
      <c r="AG29" s="45"/>
      <c r="AH29" s="34">
        <v>1</v>
      </c>
      <c r="AI29" s="32" t="s">
        <v>280</v>
      </c>
      <c r="AJ29" s="45"/>
    </row>
    <row r="30" spans="1:36" ht="84" customHeight="1" x14ac:dyDescent="0.25">
      <c r="A30" s="32" t="s">
        <v>38</v>
      </c>
      <c r="B30" s="32" t="s">
        <v>38</v>
      </c>
      <c r="C30" s="32" t="s">
        <v>39</v>
      </c>
      <c r="D30" s="32" t="s">
        <v>40</v>
      </c>
      <c r="E30" s="32" t="s">
        <v>41</v>
      </c>
      <c r="F30" s="32" t="s">
        <v>38</v>
      </c>
      <c r="G30" s="32" t="s">
        <v>43</v>
      </c>
      <c r="H30" s="32" t="s">
        <v>270</v>
      </c>
      <c r="I30" s="32" t="s">
        <v>281</v>
      </c>
      <c r="J30" s="32" t="s">
        <v>282</v>
      </c>
      <c r="K30" s="32" t="s">
        <v>38</v>
      </c>
      <c r="L30" s="32" t="s">
        <v>38</v>
      </c>
      <c r="M30" s="32" t="s">
        <v>38</v>
      </c>
      <c r="N30" s="32" t="s">
        <v>38</v>
      </c>
      <c r="O30" s="34" t="s">
        <v>273</v>
      </c>
      <c r="P30" s="32" t="s">
        <v>274</v>
      </c>
      <c r="Q30" s="20" t="s">
        <v>283</v>
      </c>
      <c r="R30" s="32" t="s">
        <v>284</v>
      </c>
      <c r="S30" s="32" t="s">
        <v>285</v>
      </c>
      <c r="T30" s="32" t="s">
        <v>286</v>
      </c>
      <c r="U30" s="32" t="s">
        <v>279</v>
      </c>
      <c r="V30" s="34">
        <v>2</v>
      </c>
      <c r="W30" s="32" t="s">
        <v>38</v>
      </c>
      <c r="X30" s="40">
        <v>0</v>
      </c>
      <c r="Y30" s="43"/>
      <c r="Z30" s="43"/>
      <c r="AA30" s="45"/>
      <c r="AB30" s="34">
        <v>1</v>
      </c>
      <c r="AC30" s="32" t="s">
        <v>287</v>
      </c>
      <c r="AD30" s="45"/>
      <c r="AE30" s="34"/>
      <c r="AF30" s="32"/>
      <c r="AG30" s="45"/>
      <c r="AH30" s="34">
        <v>1</v>
      </c>
      <c r="AI30" s="32" t="s">
        <v>287</v>
      </c>
      <c r="AJ30" s="45"/>
    </row>
    <row r="31" spans="1:36" ht="84" customHeight="1" x14ac:dyDescent="0.25">
      <c r="A31" s="32" t="s">
        <v>38</v>
      </c>
      <c r="B31" s="32" t="s">
        <v>38</v>
      </c>
      <c r="C31" s="32" t="s">
        <v>39</v>
      </c>
      <c r="D31" s="32" t="s">
        <v>40</v>
      </c>
      <c r="E31" s="32" t="s">
        <v>41</v>
      </c>
      <c r="F31" s="32" t="s">
        <v>38</v>
      </c>
      <c r="G31" s="32" t="s">
        <v>43</v>
      </c>
      <c r="H31" s="32" t="s">
        <v>270</v>
      </c>
      <c r="I31" s="32" t="s">
        <v>281</v>
      </c>
      <c r="J31" s="32" t="s">
        <v>288</v>
      </c>
      <c r="K31" s="32" t="s">
        <v>38</v>
      </c>
      <c r="L31" s="32" t="s">
        <v>38</v>
      </c>
      <c r="M31" s="32" t="s">
        <v>38</v>
      </c>
      <c r="N31" s="32" t="s">
        <v>38</v>
      </c>
      <c r="O31" s="34" t="s">
        <v>273</v>
      </c>
      <c r="P31" s="32" t="s">
        <v>274</v>
      </c>
      <c r="Q31" s="20" t="s">
        <v>289</v>
      </c>
      <c r="R31" s="32" t="s">
        <v>290</v>
      </c>
      <c r="S31" s="32" t="s">
        <v>291</v>
      </c>
      <c r="T31" s="32" t="s">
        <v>292</v>
      </c>
      <c r="U31" s="32" t="s">
        <v>279</v>
      </c>
      <c r="V31" s="34">
        <v>3</v>
      </c>
      <c r="W31" s="32" t="s">
        <v>38</v>
      </c>
      <c r="X31" s="40">
        <v>0</v>
      </c>
      <c r="Y31" s="43"/>
      <c r="Z31" s="43"/>
      <c r="AA31" s="45"/>
      <c r="AB31" s="34">
        <v>1</v>
      </c>
      <c r="AC31" s="32" t="s">
        <v>293</v>
      </c>
      <c r="AD31" s="45"/>
      <c r="AE31" s="34">
        <v>1</v>
      </c>
      <c r="AF31" s="32" t="s">
        <v>293</v>
      </c>
      <c r="AG31" s="45"/>
      <c r="AH31" s="34">
        <v>1</v>
      </c>
      <c r="AI31" s="32" t="s">
        <v>293</v>
      </c>
      <c r="AJ31" s="45"/>
    </row>
    <row r="32" spans="1:36" ht="84" customHeight="1" x14ac:dyDescent="0.25">
      <c r="A32" s="32" t="s">
        <v>38</v>
      </c>
      <c r="B32" s="32" t="s">
        <v>38</v>
      </c>
      <c r="C32" s="32" t="s">
        <v>39</v>
      </c>
      <c r="D32" s="32" t="s">
        <v>40</v>
      </c>
      <c r="E32" s="32" t="s">
        <v>41</v>
      </c>
      <c r="F32" s="32" t="s">
        <v>38</v>
      </c>
      <c r="G32" s="32" t="s">
        <v>43</v>
      </c>
      <c r="H32" s="32" t="s">
        <v>270</v>
      </c>
      <c r="I32" s="32" t="s">
        <v>281</v>
      </c>
      <c r="J32" s="32" t="s">
        <v>294</v>
      </c>
      <c r="K32" s="32" t="s">
        <v>38</v>
      </c>
      <c r="L32" s="32" t="s">
        <v>38</v>
      </c>
      <c r="M32" s="32" t="s">
        <v>38</v>
      </c>
      <c r="N32" s="32" t="s">
        <v>38</v>
      </c>
      <c r="O32" s="34" t="s">
        <v>273</v>
      </c>
      <c r="P32" s="32" t="s">
        <v>274</v>
      </c>
      <c r="Q32" s="20" t="s">
        <v>295</v>
      </c>
      <c r="R32" s="32" t="s">
        <v>296</v>
      </c>
      <c r="S32" s="32" t="s">
        <v>297</v>
      </c>
      <c r="T32" s="32" t="s">
        <v>298</v>
      </c>
      <c r="U32" s="32" t="s">
        <v>279</v>
      </c>
      <c r="V32" s="34">
        <v>3</v>
      </c>
      <c r="W32" s="32" t="s">
        <v>38</v>
      </c>
      <c r="X32" s="40">
        <v>0</v>
      </c>
      <c r="Y32" s="43"/>
      <c r="Z32" s="43"/>
      <c r="AA32" s="45"/>
      <c r="AB32" s="34">
        <v>1</v>
      </c>
      <c r="AC32" s="32" t="s">
        <v>299</v>
      </c>
      <c r="AD32" s="45"/>
      <c r="AE32" s="34">
        <v>1</v>
      </c>
      <c r="AF32" s="32" t="s">
        <v>299</v>
      </c>
      <c r="AG32" s="45"/>
      <c r="AH32" s="34">
        <v>1</v>
      </c>
      <c r="AI32" s="32" t="s">
        <v>299</v>
      </c>
      <c r="AJ32" s="45"/>
    </row>
    <row r="33" spans="1:36" ht="84" customHeight="1" x14ac:dyDescent="0.25">
      <c r="A33" s="32" t="s">
        <v>38</v>
      </c>
      <c r="B33" s="32" t="s">
        <v>38</v>
      </c>
      <c r="C33" s="32" t="s">
        <v>39</v>
      </c>
      <c r="D33" s="32" t="s">
        <v>40</v>
      </c>
      <c r="E33" s="32" t="s">
        <v>41</v>
      </c>
      <c r="F33" s="32" t="s">
        <v>38</v>
      </c>
      <c r="G33" s="32" t="s">
        <v>43</v>
      </c>
      <c r="H33" s="32" t="s">
        <v>270</v>
      </c>
      <c r="I33" s="32" t="s">
        <v>281</v>
      </c>
      <c r="J33" s="32" t="s">
        <v>300</v>
      </c>
      <c r="K33" s="32" t="s">
        <v>38</v>
      </c>
      <c r="L33" s="32" t="s">
        <v>38</v>
      </c>
      <c r="M33" s="32" t="s">
        <v>38</v>
      </c>
      <c r="N33" s="32" t="s">
        <v>38</v>
      </c>
      <c r="O33" s="34" t="s">
        <v>273</v>
      </c>
      <c r="P33" s="32" t="s">
        <v>274</v>
      </c>
      <c r="Q33" s="20" t="s">
        <v>301</v>
      </c>
      <c r="R33" s="32" t="s">
        <v>302</v>
      </c>
      <c r="S33" s="32" t="s">
        <v>303</v>
      </c>
      <c r="T33" s="32" t="s">
        <v>304</v>
      </c>
      <c r="U33" s="32" t="s">
        <v>279</v>
      </c>
      <c r="V33" s="34">
        <v>4</v>
      </c>
      <c r="W33" s="32" t="s">
        <v>38</v>
      </c>
      <c r="X33" s="40">
        <v>0</v>
      </c>
      <c r="Y33" s="34">
        <v>1</v>
      </c>
      <c r="Z33" s="34" t="s">
        <v>305</v>
      </c>
      <c r="AA33" s="45"/>
      <c r="AB33" s="34">
        <v>1</v>
      </c>
      <c r="AC33" s="32" t="s">
        <v>305</v>
      </c>
      <c r="AD33" s="45"/>
      <c r="AE33" s="34">
        <v>1</v>
      </c>
      <c r="AF33" s="32" t="s">
        <v>305</v>
      </c>
      <c r="AG33" s="45"/>
      <c r="AH33" s="34">
        <v>1</v>
      </c>
      <c r="AI33" s="32" t="s">
        <v>305</v>
      </c>
      <c r="AJ33" s="45"/>
    </row>
    <row r="34" spans="1:36" ht="84" customHeight="1" x14ac:dyDescent="0.25">
      <c r="A34" s="32" t="s">
        <v>38</v>
      </c>
      <c r="B34" s="32" t="s">
        <v>38</v>
      </c>
      <c r="C34" s="32" t="s">
        <v>39</v>
      </c>
      <c r="D34" s="32" t="s">
        <v>40</v>
      </c>
      <c r="E34" s="32" t="s">
        <v>41</v>
      </c>
      <c r="F34" s="32" t="s">
        <v>38</v>
      </c>
      <c r="G34" s="32" t="s">
        <v>43</v>
      </c>
      <c r="H34" s="32" t="s">
        <v>270</v>
      </c>
      <c r="I34" s="32" t="s">
        <v>281</v>
      </c>
      <c r="J34" s="32" t="s">
        <v>306</v>
      </c>
      <c r="K34" s="32" t="s">
        <v>38</v>
      </c>
      <c r="L34" s="32" t="s">
        <v>38</v>
      </c>
      <c r="M34" s="32" t="s">
        <v>38</v>
      </c>
      <c r="N34" s="32" t="s">
        <v>38</v>
      </c>
      <c r="O34" s="34" t="s">
        <v>273</v>
      </c>
      <c r="P34" s="32" t="s">
        <v>274</v>
      </c>
      <c r="Q34" s="20" t="s">
        <v>307</v>
      </c>
      <c r="R34" s="32" t="s">
        <v>308</v>
      </c>
      <c r="S34" s="32" t="s">
        <v>309</v>
      </c>
      <c r="T34" s="32" t="s">
        <v>310</v>
      </c>
      <c r="U34" s="32" t="s">
        <v>279</v>
      </c>
      <c r="V34" s="34">
        <v>2</v>
      </c>
      <c r="W34" s="32" t="s">
        <v>38</v>
      </c>
      <c r="X34" s="40">
        <v>0</v>
      </c>
      <c r="Y34" s="34"/>
      <c r="Z34" s="34"/>
      <c r="AA34" s="45"/>
      <c r="AB34" s="34">
        <v>1</v>
      </c>
      <c r="AC34" s="32" t="s">
        <v>311</v>
      </c>
      <c r="AD34" s="40">
        <v>0</v>
      </c>
      <c r="AE34" s="43"/>
      <c r="AF34" s="44"/>
      <c r="AG34" s="45"/>
      <c r="AH34" s="34">
        <v>1</v>
      </c>
      <c r="AI34" s="32" t="s">
        <v>311</v>
      </c>
      <c r="AJ34" s="45">
        <v>0</v>
      </c>
    </row>
    <row r="35" spans="1:36" ht="84" customHeight="1" x14ac:dyDescent="0.25">
      <c r="A35" s="32" t="s">
        <v>38</v>
      </c>
      <c r="B35" s="32" t="s">
        <v>38</v>
      </c>
      <c r="C35" s="32" t="s">
        <v>39</v>
      </c>
      <c r="D35" s="32" t="s">
        <v>40</v>
      </c>
      <c r="E35" s="32" t="s">
        <v>41</v>
      </c>
      <c r="F35" s="32" t="s">
        <v>38</v>
      </c>
      <c r="G35" s="32" t="s">
        <v>43</v>
      </c>
      <c r="H35" s="32" t="s">
        <v>44</v>
      </c>
      <c r="I35" s="32" t="s">
        <v>312</v>
      </c>
      <c r="J35" s="32" t="s">
        <v>235</v>
      </c>
      <c r="K35" s="32" t="s">
        <v>46</v>
      </c>
      <c r="L35" s="32" t="s">
        <v>47</v>
      </c>
      <c r="M35" s="32" t="s">
        <v>48</v>
      </c>
      <c r="N35" s="32" t="s">
        <v>49</v>
      </c>
      <c r="O35" s="34" t="s">
        <v>273</v>
      </c>
      <c r="P35" s="32" t="s">
        <v>313</v>
      </c>
      <c r="Q35" s="20" t="s">
        <v>314</v>
      </c>
      <c r="R35" s="32" t="s">
        <v>315</v>
      </c>
      <c r="S35" s="32" t="s">
        <v>316</v>
      </c>
      <c r="T35" s="32" t="s">
        <v>317</v>
      </c>
      <c r="U35" s="32" t="s">
        <v>279</v>
      </c>
      <c r="V35" s="34">
        <v>1</v>
      </c>
      <c r="W35" s="32" t="s">
        <v>56</v>
      </c>
      <c r="X35" s="40">
        <v>153010000</v>
      </c>
      <c r="Y35" s="34">
        <v>1</v>
      </c>
      <c r="Z35" s="34" t="s">
        <v>318</v>
      </c>
      <c r="AA35" s="40">
        <v>32920333.329999998</v>
      </c>
      <c r="AB35" s="34">
        <v>1</v>
      </c>
      <c r="AC35" s="32" t="s">
        <v>318</v>
      </c>
      <c r="AD35" s="40">
        <v>41730000</v>
      </c>
      <c r="AE35" s="34">
        <v>1</v>
      </c>
      <c r="AF35" s="32" t="s">
        <v>318</v>
      </c>
      <c r="AG35" s="40">
        <v>41730000</v>
      </c>
      <c r="AH35" s="34">
        <v>1</v>
      </c>
      <c r="AI35" s="32" t="s">
        <v>318</v>
      </c>
      <c r="AJ35" s="40">
        <v>36629666.670000002</v>
      </c>
    </row>
    <row r="36" spans="1:36" ht="84" customHeight="1" x14ac:dyDescent="0.25">
      <c r="A36" s="32" t="s">
        <v>38</v>
      </c>
      <c r="B36" s="32" t="s">
        <v>38</v>
      </c>
      <c r="C36" s="32" t="s">
        <v>39</v>
      </c>
      <c r="D36" s="32" t="s">
        <v>40</v>
      </c>
      <c r="E36" s="32" t="s">
        <v>41</v>
      </c>
      <c r="F36" s="32" t="s">
        <v>38</v>
      </c>
      <c r="G36" s="32" t="s">
        <v>43</v>
      </c>
      <c r="H36" s="32" t="s">
        <v>79</v>
      </c>
      <c r="I36" s="32" t="s">
        <v>319</v>
      </c>
      <c r="J36" s="32" t="s">
        <v>320</v>
      </c>
      <c r="K36" s="32" t="s">
        <v>46</v>
      </c>
      <c r="L36" s="32" t="s">
        <v>47</v>
      </c>
      <c r="M36" s="32" t="s">
        <v>48</v>
      </c>
      <c r="N36" s="32" t="s">
        <v>49</v>
      </c>
      <c r="O36" s="34" t="s">
        <v>273</v>
      </c>
      <c r="P36" s="32" t="s">
        <v>321</v>
      </c>
      <c r="Q36" s="20" t="s">
        <v>322</v>
      </c>
      <c r="R36" s="32" t="s">
        <v>323</v>
      </c>
      <c r="S36" s="32" t="s">
        <v>324</v>
      </c>
      <c r="T36" s="32" t="s">
        <v>325</v>
      </c>
      <c r="U36" s="32" t="s">
        <v>279</v>
      </c>
      <c r="V36" s="34">
        <v>4</v>
      </c>
      <c r="W36" s="32" t="s">
        <v>56</v>
      </c>
      <c r="X36" s="40">
        <v>138532680</v>
      </c>
      <c r="Y36" s="34">
        <v>1</v>
      </c>
      <c r="Z36" s="34" t="s">
        <v>326</v>
      </c>
      <c r="AA36" s="40">
        <v>29805516</v>
      </c>
      <c r="AB36" s="34">
        <v>1</v>
      </c>
      <c r="AC36" s="32" t="s">
        <v>326</v>
      </c>
      <c r="AD36" s="40">
        <v>37781640</v>
      </c>
      <c r="AE36" s="34">
        <v>1</v>
      </c>
      <c r="AF36" s="32" t="s">
        <v>326</v>
      </c>
      <c r="AG36" s="40">
        <v>37781640</v>
      </c>
      <c r="AH36" s="34">
        <v>1</v>
      </c>
      <c r="AI36" s="32" t="s">
        <v>326</v>
      </c>
      <c r="AJ36" s="40">
        <v>33163884</v>
      </c>
    </row>
    <row r="37" spans="1:36" ht="84" customHeight="1" x14ac:dyDescent="0.25">
      <c r="A37" s="32" t="s">
        <v>38</v>
      </c>
      <c r="B37" s="32" t="s">
        <v>38</v>
      </c>
      <c r="C37" s="32" t="s">
        <v>39</v>
      </c>
      <c r="D37" s="32" t="s">
        <v>40</v>
      </c>
      <c r="E37" s="32" t="s">
        <v>41</v>
      </c>
      <c r="F37" s="32" t="s">
        <v>38</v>
      </c>
      <c r="G37" s="32" t="s">
        <v>43</v>
      </c>
      <c r="H37" s="32" t="s">
        <v>100</v>
      </c>
      <c r="I37" s="32" t="s">
        <v>142</v>
      </c>
      <c r="J37" s="32" t="s">
        <v>272</v>
      </c>
      <c r="K37" s="32" t="s">
        <v>46</v>
      </c>
      <c r="L37" s="32" t="s">
        <v>47</v>
      </c>
      <c r="M37" s="32" t="s">
        <v>48</v>
      </c>
      <c r="N37" s="32" t="s">
        <v>49</v>
      </c>
      <c r="O37" s="34" t="s">
        <v>273</v>
      </c>
      <c r="P37" s="32" t="s">
        <v>327</v>
      </c>
      <c r="Q37" s="20" t="s">
        <v>328</v>
      </c>
      <c r="R37" s="32" t="s">
        <v>329</v>
      </c>
      <c r="S37" s="32" t="s">
        <v>330</v>
      </c>
      <c r="T37" s="32" t="s">
        <v>331</v>
      </c>
      <c r="U37" s="32" t="s">
        <v>279</v>
      </c>
      <c r="V37" s="34">
        <v>4</v>
      </c>
      <c r="W37" s="32" t="s">
        <v>56</v>
      </c>
      <c r="X37" s="40">
        <v>99150480</v>
      </c>
      <c r="Y37" s="34">
        <v>1</v>
      </c>
      <c r="Z37" s="34" t="s">
        <v>332</v>
      </c>
      <c r="AA37" s="40">
        <v>21332376</v>
      </c>
      <c r="AB37" s="34">
        <v>1</v>
      </c>
      <c r="AC37" s="32" t="s">
        <v>332</v>
      </c>
      <c r="AD37" s="40">
        <v>27041040</v>
      </c>
      <c r="AE37" s="34">
        <v>1</v>
      </c>
      <c r="AF37" s="32" t="s">
        <v>332</v>
      </c>
      <c r="AG37" s="40">
        <v>27041040</v>
      </c>
      <c r="AH37" s="34">
        <v>1</v>
      </c>
      <c r="AI37" s="32" t="s">
        <v>332</v>
      </c>
      <c r="AJ37" s="40">
        <v>23736024</v>
      </c>
    </row>
    <row r="38" spans="1:36" ht="84" customHeight="1" x14ac:dyDescent="0.25">
      <c r="A38" s="32" t="s">
        <v>38</v>
      </c>
      <c r="B38" s="32" t="s">
        <v>38</v>
      </c>
      <c r="C38" s="32" t="s">
        <v>39</v>
      </c>
      <c r="D38" s="32" t="s">
        <v>40</v>
      </c>
      <c r="E38" s="32" t="s">
        <v>41</v>
      </c>
      <c r="F38" s="32" t="s">
        <v>38</v>
      </c>
      <c r="G38" s="32" t="s">
        <v>43</v>
      </c>
      <c r="H38" s="32" t="s">
        <v>44</v>
      </c>
      <c r="I38" s="32" t="s">
        <v>113</v>
      </c>
      <c r="J38" s="32" t="s">
        <v>38</v>
      </c>
      <c r="K38" s="32" t="s">
        <v>46</v>
      </c>
      <c r="L38" s="32" t="s">
        <v>47</v>
      </c>
      <c r="M38" s="32" t="s">
        <v>48</v>
      </c>
      <c r="N38" s="32" t="s">
        <v>49</v>
      </c>
      <c r="O38" s="34" t="s">
        <v>273</v>
      </c>
      <c r="P38" s="32" t="s">
        <v>333</v>
      </c>
      <c r="Q38" s="20" t="s">
        <v>334</v>
      </c>
      <c r="R38" s="32" t="s">
        <v>335</v>
      </c>
      <c r="S38" s="32" t="s">
        <v>336</v>
      </c>
      <c r="T38" s="32" t="s">
        <v>304</v>
      </c>
      <c r="U38" s="32" t="s">
        <v>279</v>
      </c>
      <c r="V38" s="34">
        <v>4</v>
      </c>
      <c r="W38" s="32" t="s">
        <v>56</v>
      </c>
      <c r="X38" s="40">
        <v>0</v>
      </c>
      <c r="Y38" s="34">
        <v>1</v>
      </c>
      <c r="Z38" s="34" t="s">
        <v>337</v>
      </c>
      <c r="AA38" s="45">
        <v>0</v>
      </c>
      <c r="AB38" s="34">
        <v>1</v>
      </c>
      <c r="AC38" s="32" t="s">
        <v>337</v>
      </c>
      <c r="AD38" s="45">
        <v>0</v>
      </c>
      <c r="AE38" s="34">
        <v>1</v>
      </c>
      <c r="AF38" s="32" t="s">
        <v>337</v>
      </c>
      <c r="AG38" s="40">
        <v>0</v>
      </c>
      <c r="AH38" s="34">
        <v>1</v>
      </c>
      <c r="AI38" s="32" t="s">
        <v>337</v>
      </c>
      <c r="AJ38" s="40">
        <v>0</v>
      </c>
    </row>
    <row r="39" spans="1:36" ht="84" customHeight="1" x14ac:dyDescent="0.25">
      <c r="A39" s="18" t="s">
        <v>38</v>
      </c>
      <c r="B39" s="18" t="s">
        <v>38</v>
      </c>
      <c r="C39" s="18" t="s">
        <v>39</v>
      </c>
      <c r="D39" s="18" t="s">
        <v>40</v>
      </c>
      <c r="E39" s="18" t="s">
        <v>41</v>
      </c>
      <c r="F39" s="18" t="s">
        <v>38</v>
      </c>
      <c r="G39" s="18" t="s">
        <v>43</v>
      </c>
      <c r="H39" s="18" t="s">
        <v>44</v>
      </c>
      <c r="I39" s="18" t="s">
        <v>113</v>
      </c>
      <c r="J39" s="18" t="s">
        <v>38</v>
      </c>
      <c r="K39" s="18" t="s">
        <v>46</v>
      </c>
      <c r="L39" s="18" t="s">
        <v>47</v>
      </c>
      <c r="M39" s="18" t="s">
        <v>48</v>
      </c>
      <c r="N39" s="18" t="s">
        <v>49</v>
      </c>
      <c r="O39" s="51" t="s">
        <v>273</v>
      </c>
      <c r="P39" s="32"/>
      <c r="Q39" s="51" t="s">
        <v>338</v>
      </c>
      <c r="R39" s="18" t="s">
        <v>339</v>
      </c>
      <c r="S39" s="18" t="s">
        <v>340</v>
      </c>
      <c r="T39" s="18" t="s">
        <v>341</v>
      </c>
      <c r="U39" s="18" t="s">
        <v>279</v>
      </c>
      <c r="V39" s="51">
        <v>4</v>
      </c>
      <c r="W39" s="18" t="s">
        <v>56</v>
      </c>
      <c r="X39" s="52">
        <v>127192923</v>
      </c>
      <c r="Y39" s="51">
        <v>1</v>
      </c>
      <c r="Z39" s="51" t="s">
        <v>337</v>
      </c>
      <c r="AA39" s="52">
        <v>27365750.100000001</v>
      </c>
      <c r="AB39" s="51">
        <v>1</v>
      </c>
      <c r="AC39" s="18" t="s">
        <v>337</v>
      </c>
      <c r="AD39" s="52">
        <v>34688979</v>
      </c>
      <c r="AE39" s="51">
        <v>1</v>
      </c>
      <c r="AF39" s="18" t="s">
        <v>337</v>
      </c>
      <c r="AG39" s="52">
        <v>34688979</v>
      </c>
      <c r="AH39" s="51">
        <v>1</v>
      </c>
      <c r="AI39" s="18" t="s">
        <v>337</v>
      </c>
      <c r="AJ39" s="52">
        <v>30449214.899999999</v>
      </c>
    </row>
    <row r="40" spans="1:36" ht="84" customHeight="1" x14ac:dyDescent="0.25">
      <c r="A40" s="18" t="s">
        <v>38</v>
      </c>
      <c r="B40" s="18" t="s">
        <v>38</v>
      </c>
      <c r="C40" s="18" t="s">
        <v>39</v>
      </c>
      <c r="D40" s="18" t="s">
        <v>40</v>
      </c>
      <c r="E40" s="18" t="s">
        <v>41</v>
      </c>
      <c r="F40" s="18" t="s">
        <v>38</v>
      </c>
      <c r="G40" s="18" t="s">
        <v>43</v>
      </c>
      <c r="H40" s="18" t="s">
        <v>100</v>
      </c>
      <c r="I40" s="18" t="s">
        <v>342</v>
      </c>
      <c r="J40" s="18" t="s">
        <v>38</v>
      </c>
      <c r="K40" s="18" t="s">
        <v>38</v>
      </c>
      <c r="L40" s="18" t="s">
        <v>38</v>
      </c>
      <c r="M40" s="18" t="s">
        <v>38</v>
      </c>
      <c r="N40" s="18" t="s">
        <v>38</v>
      </c>
      <c r="O40" s="51" t="s">
        <v>273</v>
      </c>
      <c r="P40" s="18" t="s">
        <v>143</v>
      </c>
      <c r="Q40" s="51" t="s">
        <v>343</v>
      </c>
      <c r="R40" s="18" t="s">
        <v>344</v>
      </c>
      <c r="S40" s="18" t="s">
        <v>345</v>
      </c>
      <c r="T40" s="18" t="s">
        <v>346</v>
      </c>
      <c r="U40" s="18" t="s">
        <v>279</v>
      </c>
      <c r="V40" s="51">
        <v>4</v>
      </c>
      <c r="W40" s="18" t="s">
        <v>38</v>
      </c>
      <c r="X40" s="52">
        <v>0</v>
      </c>
      <c r="Y40" s="51">
        <v>1</v>
      </c>
      <c r="Z40" s="51" t="s">
        <v>347</v>
      </c>
      <c r="AA40" s="53"/>
      <c r="AB40" s="51">
        <v>1</v>
      </c>
      <c r="AC40" s="18" t="s">
        <v>347</v>
      </c>
      <c r="AD40" s="53"/>
      <c r="AE40" s="51">
        <v>1</v>
      </c>
      <c r="AF40" s="18" t="s">
        <v>347</v>
      </c>
      <c r="AG40" s="53"/>
      <c r="AH40" s="51">
        <v>1</v>
      </c>
      <c r="AI40" s="18" t="s">
        <v>347</v>
      </c>
      <c r="AJ40" s="53"/>
    </row>
    <row r="41" spans="1:36" ht="84" customHeight="1" x14ac:dyDescent="0.25">
      <c r="X41" s="49">
        <f>SUM(X4:X40)</f>
        <v>2105728519128</v>
      </c>
    </row>
    <row r="42" spans="1:36" ht="84" customHeight="1" x14ac:dyDescent="0.25">
      <c r="X42" s="39">
        <v>2105728519128</v>
      </c>
    </row>
    <row r="43" spans="1:36" ht="84" customHeight="1" x14ac:dyDescent="0.25">
      <c r="X43" s="39">
        <f>+X41-X42</f>
        <v>0</v>
      </c>
    </row>
  </sheetData>
  <autoFilter ref="A3:AJ43" xr:uid="{C70ED66F-6CCF-4766-A50B-595537C6A2A7}"/>
  <mergeCells count="38">
    <mergeCell ref="AG2:AG3"/>
    <mergeCell ref="AH2:AH3"/>
    <mergeCell ref="AI2:AI3"/>
    <mergeCell ref="AJ2:AJ3"/>
    <mergeCell ref="AA2:AA3"/>
    <mergeCell ref="AB2:AB3"/>
    <mergeCell ref="AC2:AC3"/>
    <mergeCell ref="AD2:AD3"/>
    <mergeCell ref="AE2:AE3"/>
    <mergeCell ref="AF2:AF3"/>
    <mergeCell ref="Z2:Z3"/>
    <mergeCell ref="I2:I3"/>
    <mergeCell ref="J2:J3"/>
    <mergeCell ref="K2:K3"/>
    <mergeCell ref="L2:L3"/>
    <mergeCell ref="M2:M3"/>
    <mergeCell ref="N2:N3"/>
    <mergeCell ref="O2:O3"/>
    <mergeCell ref="P2:P3"/>
    <mergeCell ref="Q2:U2"/>
    <mergeCell ref="W2:X2"/>
    <mergeCell ref="Y2:Y3"/>
    <mergeCell ref="AE1:AG1"/>
    <mergeCell ref="AH1:AJ1"/>
    <mergeCell ref="A2:A3"/>
    <mergeCell ref="B2:B3"/>
    <mergeCell ref="C2:C3"/>
    <mergeCell ref="D2:D3"/>
    <mergeCell ref="E2:E3"/>
    <mergeCell ref="F2:F3"/>
    <mergeCell ref="G2:G3"/>
    <mergeCell ref="H2:H3"/>
    <mergeCell ref="A1:J1"/>
    <mergeCell ref="K1:N1"/>
    <mergeCell ref="O1:P1"/>
    <mergeCell ref="Q1:X1"/>
    <mergeCell ref="Y1:AA1"/>
    <mergeCell ref="AB1:AD1"/>
  </mergeCells>
  <dataValidations count="6">
    <dataValidation allowBlank="1" showInputMessage="1" showErrorMessage="1" promptTitle="Nombre del indicador " prompt="Coloque el nombre del indicador con el cual va a medir la actividad." sqref="S13:S15" xr:uid="{D6AA2C44-2738-44B7-B573-34B3AFA80DC0}"/>
    <dataValidation allowBlank="1" showInputMessage="1" showErrorMessage="1" promptTitle="Fórmula indicador" prompt="Escriba la fórmula de cálculo con la cual va a medir el indicador" sqref="T13:T15" xr:uid="{DF5BE99F-292F-4156-827C-2760FDF73F71}"/>
    <dataValidation allowBlank="1" showInputMessage="1" showErrorMessage="1" promptTitle="Unidad de medida" prompt="Escriba la unidad de medida en la cual se va a presentar el resultado del indicador. (porcentaje, número, pesos, etc)" sqref="U13:U15" xr:uid="{FB9D4C04-87B5-44F0-B807-6BA08F654B97}"/>
    <dataValidation allowBlank="1" showInputMessage="1" showErrorMessage="1" promptTitle="Programación Meta" prompt="Ingrese la meta física a ejecutar (valor) durante el trimestre, para cumplir la meta anual." sqref="AA12 AD12:AE12 AH12" xr:uid="{2B1BAE46-1DF7-4C58-901C-61DCAD9908CC}"/>
    <dataValidation allowBlank="1" showInputMessage="1" showErrorMessage="1" promptTitle="Descripción de la meta" prompt="Realice una breve descripción del entregable  con el cual se evidencia el avance o cumplimiento de la meta programada en el trimestre." sqref="AB12 AF12 AI12" xr:uid="{963F39EA-E56F-4F7D-8198-D1374AF0FE2B}"/>
    <dataValidation allowBlank="1" showInputMessage="1" showErrorMessage="1" prompt="Seleccione la Política del Modelo Integrado de Planeación y Gestión al cual corresponde el indicador o actividad. En caso que no corresponda seleccionar No Aplica (N/A)." sqref="I2" xr:uid="{CD428ACC-97EE-4DFB-AFE0-72734237B759}"/>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9C04C1B1-67BC-4925-B110-94AD3ADC4FEF}">
            <xm:f>NOT(ISERROR(SEARCH(PLANES!$D$4,D4)))</xm:f>
            <xm:f>PLANES!$D$4</xm:f>
            <x14:dxf/>
          </x14:cfRule>
          <xm:sqref>D4:D8 D16:D38</xm:sqref>
        </x14:conditionalFormatting>
      </x14:conditionalFormattings>
    </ext>
    <ext xmlns:x14="http://schemas.microsoft.com/office/spreadsheetml/2009/9/main" uri="{CCE6A557-97BC-4b89-ADB6-D9C93CAAB3DF}">
      <x14:dataValidations xmlns:xm="http://schemas.microsoft.com/office/excel/2006/main" count="38">
        <x14:dataValidation type="list" allowBlank="1" showInputMessage="1" showErrorMessage="1" xr:uid="{1A739B2C-183A-4834-A660-DA194981BACA}">
          <x14:formula1>
            <xm:f>PLANES!$A$41:$G$41</xm:f>
          </x14:formula1>
          <xm:sqref>H4:H8 H16:H38</xm:sqref>
        </x14:dataValidation>
        <x14:dataValidation type="list" allowBlank="1" showInputMessage="1" showErrorMessage="1" xr:uid="{17C1B7EB-69EF-461E-B26E-12DFC50B0D7B}">
          <x14:formula1>
            <xm:f>PLANES!$K$4:$K$13</xm:f>
          </x14:formula1>
          <xm:sqref>O4:O8 O17:O38</xm:sqref>
        </x14:dataValidation>
        <x14:dataValidation type="list" allowBlank="1" showInputMessage="1" showErrorMessage="1" xr:uid="{AF353DB2-A22C-4F30-9587-71B7BCF0FC18}">
          <x14:formula1>
            <xm:f>PLANES!$E$4:$E$8</xm:f>
          </x14:formula1>
          <xm:sqref>E4:E8 E16:E38</xm:sqref>
        </x14:dataValidation>
        <x14:dataValidation type="list" allowBlank="1" showInputMessage="1" showErrorMessage="1" xr:uid="{324977A3-3A58-461A-889C-489D156E08E8}">
          <x14:formula1>
            <xm:f>PLANES!$L$4:$L$20</xm:f>
          </x14:formula1>
          <xm:sqref>P4 P7 P19 P16</xm:sqref>
        </x14:dataValidation>
        <x14:dataValidation type="list" allowBlank="1" showInputMessage="1" showErrorMessage="1" xr:uid="{09F680C6-B8EB-4620-9D64-1D3B3494F86E}">
          <x14:formula1>
            <xm:f>PLANES!$G$4:$G$10</xm:f>
          </x14:formula1>
          <xm:sqref>G4:G8 G16:G38</xm:sqref>
        </x14:dataValidation>
        <x14:dataValidation type="list" allowBlank="1" showInputMessage="1" showErrorMessage="1" xr:uid="{0D3B4CC8-7540-4BEA-895F-B0CDE439B784}">
          <x14:formula1>
            <xm:f>PLANES!$F$4:$F$5</xm:f>
          </x14:formula1>
          <xm:sqref>F4:F8 F16:F38</xm:sqref>
        </x14:dataValidation>
        <x14:dataValidation type="list" allowBlank="1" showInputMessage="1" showErrorMessage="1" xr:uid="{4E8C4DE0-DF14-46EE-B73F-5DF30CC5B138}">
          <x14:formula1>
            <xm:f>PLANES!$C$4:$C$7</xm:f>
          </x14:formula1>
          <xm:sqref>C4:C8 C16:C38</xm:sqref>
        </x14:dataValidation>
        <x14:dataValidation type="list" allowBlank="1" showInputMessage="1" showErrorMessage="1" xr:uid="{1A8DA19E-C331-41D4-809B-3B938E70B0C4}">
          <x14:formula1>
            <xm:f>PLANES!$B$4:$B$6</xm:f>
          </x14:formula1>
          <xm:sqref>B4:B8 B16:B38</xm:sqref>
        </x14:dataValidation>
        <x14:dataValidation type="list" allowBlank="1" showInputMessage="1" showErrorMessage="1" xr:uid="{1C6B6856-AC33-492A-90F1-D2692AB33B33}">
          <x14:formula1>
            <xm:f>PLANES!$A$4:$A$7</xm:f>
          </x14:formula1>
          <xm:sqref>A4:A8 A16:A38</xm:sqref>
        </x14:dataValidation>
        <x14:dataValidation type="list" allowBlank="1" showInputMessage="1" showErrorMessage="1" xr:uid="{CD34B449-1BB0-4FD5-A37E-B0186094AF79}">
          <x14:formula1>
            <xm:f>'PROYECTOS DE INVERSIÓN'!$A$3:$A$5</xm:f>
          </x14:formula1>
          <xm:sqref>K4:K8 K16:K38</xm:sqref>
        </x14:dataValidation>
        <x14:dataValidation type="list" allowBlank="1" showInputMessage="1" showErrorMessage="1" xr:uid="{E0F41355-E614-4FCD-A945-E775159583B1}">
          <x14:formula1>
            <xm:f>PLANES!$L$4:$L$19</xm:f>
          </x14:formula1>
          <xm:sqref>P5:P6 P17:P18 P8 P20:P39</xm:sqref>
        </x14:dataValidation>
        <x14:dataValidation type="list" allowBlank="1" showInputMessage="1" showErrorMessage="1" xr:uid="{50DFD319-2B39-4D43-8EA9-2D33B702B9B0}">
          <x14:formula1>
            <xm:f>PLANES!$J$4:$J$16</xm:f>
          </x14:formula1>
          <xm:sqref>J4:J8 J16:J38</xm:sqref>
        </x14:dataValidation>
        <x14:dataValidation type="list" allowBlank="1" showInputMessage="1" showErrorMessage="1" xr:uid="{F4CF6323-CE33-476E-A380-06EDEE7EA9FD}">
          <x14:formula1>
            <xm:f>PLANES!$D$4:$D$7</xm:f>
          </x14:formula1>
          <xm:sqref>D4:D8 D16:D38</xm:sqref>
        </x14:dataValidation>
        <x14:dataValidation type="list" allowBlank="1" showInputMessage="1" showErrorMessage="1" xr:uid="{E221EBC2-27F1-486F-B21E-37B561543565}">
          <x14:formula1>
            <xm:f>INDIRECT(PLANES!$M121)</xm:f>
          </x14:formula1>
          <xm:sqref>W23:W25</xm:sqref>
        </x14:dataValidation>
        <x14:dataValidation type="list" allowBlank="1" showInputMessage="1" showErrorMessage="1" xr:uid="{8A9B684F-7E57-43AF-AA29-0B59FC75FBF8}">
          <x14:formula1>
            <xm:f>INDIRECT(PLANES!$H121)</xm:f>
          </x14:formula1>
          <xm:sqref>N23:N25</xm:sqref>
        </x14:dataValidation>
        <x14:dataValidation type="list" allowBlank="1" showInputMessage="1" showErrorMessage="1" xr:uid="{D7805A64-C7E8-4B54-98AE-26724C7E78B1}">
          <x14:formula1>
            <xm:f>INDIRECT(PLANES!$F121)</xm:f>
          </x14:formula1>
          <xm:sqref>M23:M25</xm:sqref>
        </x14:dataValidation>
        <x14:dataValidation type="list" allowBlank="1" showInputMessage="1" showErrorMessage="1" xr:uid="{FFD90FCB-7AB6-4CBA-A68B-FAD37CF67284}">
          <x14:formula1>
            <xm:f>INDIRECT(PLANES!$D121)</xm:f>
          </x14:formula1>
          <xm:sqref>L23:L25</xm:sqref>
        </x14:dataValidation>
        <x14:dataValidation type="list" allowBlank="1" showInputMessage="1" showErrorMessage="1" xr:uid="{DD634780-BF6C-41BE-B911-F3DA357902E4}">
          <x14:formula1>
            <xm:f>INDIRECT(PLANES!$B121)</xm:f>
          </x14:formula1>
          <xm:sqref>I23:I25</xm:sqref>
        </x14:dataValidation>
        <x14:dataValidation type="list" allowBlank="1" showInputMessage="1" showErrorMessage="1" xr:uid="{24AB3401-3B51-4862-B7DA-4E1D239FBA80}">
          <x14:formula1>
            <xm:f>INDIRECT(PLANES!$M101)</xm:f>
          </x14:formula1>
          <xm:sqref>W4:W11 W16:W22 W26</xm:sqref>
        </x14:dataValidation>
        <x14:dataValidation type="list" allowBlank="1" showInputMessage="1" showErrorMessage="1" xr:uid="{6510B1EC-B304-4E9B-9ED0-9F571CE8C6A1}">
          <x14:formula1>
            <xm:f>INDIRECT(PLANES!$H101)</xm:f>
          </x14:formula1>
          <xm:sqref>N16:N22 N4:N8 N26</xm:sqref>
        </x14:dataValidation>
        <x14:dataValidation type="list" allowBlank="1" showInputMessage="1" showErrorMessage="1" xr:uid="{5128A3C7-C1AE-4DFC-93C4-9C48CBBDF286}">
          <x14:formula1>
            <xm:f>INDIRECT(PLANES!$F101)</xm:f>
          </x14:formula1>
          <xm:sqref>M16:M22 M4:M8 M26</xm:sqref>
        </x14:dataValidation>
        <x14:dataValidation type="list" allowBlank="1" showInputMessage="1" showErrorMessage="1" xr:uid="{3978BC56-43A3-4972-89D1-85CFDB991734}">
          <x14:formula1>
            <xm:f>INDIRECT(PLANES!$D101)</xm:f>
          </x14:formula1>
          <xm:sqref>L16:L22 L4:L8 L26</xm:sqref>
        </x14:dataValidation>
        <x14:dataValidation type="list" allowBlank="1" showInputMessage="1" showErrorMessage="1" xr:uid="{2D27BE67-5307-4255-83DD-EA8531ACFAEF}">
          <x14:formula1>
            <xm:f>INDIRECT(PLANES!$B101)</xm:f>
          </x14:formula1>
          <xm:sqref>I16:I22 I26 I4:I7</xm:sqref>
        </x14:dataValidation>
        <x14:dataValidation type="list" allowBlank="1" showInputMessage="1" showErrorMessage="1" xr:uid="{BB56BFE6-21FF-4B7A-A20A-9F3F19528625}">
          <x14:formula1>
            <xm:f>INDIRECT(PLANES!$M123)</xm:f>
          </x14:formula1>
          <xm:sqref>W27</xm:sqref>
        </x14:dataValidation>
        <x14:dataValidation type="list" allowBlank="1" showInputMessage="1" showErrorMessage="1" xr:uid="{9F8FA73C-3E37-4D16-9522-A19D4FED4A7A}">
          <x14:formula1>
            <xm:f>INDIRECT(PLANES!$H123)</xm:f>
          </x14:formula1>
          <xm:sqref>N27</xm:sqref>
        </x14:dataValidation>
        <x14:dataValidation type="list" allowBlank="1" showInputMessage="1" showErrorMessage="1" xr:uid="{7F41270E-F361-4904-AE5C-0015AAC8DA00}">
          <x14:formula1>
            <xm:f>INDIRECT(PLANES!$F123)</xm:f>
          </x14:formula1>
          <xm:sqref>M27</xm:sqref>
        </x14:dataValidation>
        <x14:dataValidation type="list" allowBlank="1" showInputMessage="1" showErrorMessage="1" xr:uid="{7BEF92AB-57C0-4585-8BB6-2F6018BCE145}">
          <x14:formula1>
            <xm:f>INDIRECT(PLANES!$D123)</xm:f>
          </x14:formula1>
          <xm:sqref>L27</xm:sqref>
        </x14:dataValidation>
        <x14:dataValidation type="list" allowBlank="1" showInputMessage="1" showErrorMessage="1" xr:uid="{895E922A-B518-4279-93A7-018A92F6E17E}">
          <x14:formula1>
            <xm:f>INDIRECT(PLANES!$B123)</xm:f>
          </x14:formula1>
          <xm:sqref>I27</xm:sqref>
        </x14:dataValidation>
        <x14:dataValidation type="list" allowBlank="1" showInputMessage="1" showErrorMessage="1" xr:uid="{D92AF032-FA1C-4A29-A6A7-C148CA805606}">
          <x14:formula1>
            <xm:f>INDIRECT(PLANES!$M123)</xm:f>
          </x14:formula1>
          <xm:sqref>W28</xm:sqref>
        </x14:dataValidation>
        <x14:dataValidation type="list" allowBlank="1" showInputMessage="1" showErrorMessage="1" xr:uid="{DEB71533-1693-4FB7-AB90-4836BEC8E95D}">
          <x14:formula1>
            <xm:f>INDIRECT(PLANES!$H123)</xm:f>
          </x14:formula1>
          <xm:sqref>N28</xm:sqref>
        </x14:dataValidation>
        <x14:dataValidation type="list" allowBlank="1" showInputMessage="1" showErrorMessage="1" xr:uid="{B6C80452-5F43-49C8-BA18-3FD57C74662D}">
          <x14:formula1>
            <xm:f>INDIRECT(PLANES!$F123)</xm:f>
          </x14:formula1>
          <xm:sqref>M28</xm:sqref>
        </x14:dataValidation>
        <x14:dataValidation type="list" allowBlank="1" showInputMessage="1" showErrorMessage="1" xr:uid="{F8193FEB-F0C0-4DF6-95DA-6BD77575785C}">
          <x14:formula1>
            <xm:f>INDIRECT(PLANES!$D123)</xm:f>
          </x14:formula1>
          <xm:sqref>L28</xm:sqref>
        </x14:dataValidation>
        <x14:dataValidation type="list" allowBlank="1" showInputMessage="1" showErrorMessage="1" xr:uid="{CB63F520-02D6-487A-8D0E-1C300361D727}">
          <x14:formula1>
            <xm:f>INDIRECT(PLANES!$B123)</xm:f>
          </x14:formula1>
          <xm:sqref>I28</xm:sqref>
        </x14:dataValidation>
        <x14:dataValidation type="list" allowBlank="1" showInputMessage="1" showErrorMessage="1" xr:uid="{51F35C63-16B3-485B-AD00-7E27421AA7D8}">
          <x14:formula1>
            <xm:f>INDIRECT(PLANES!$M128)</xm:f>
          </x14:formula1>
          <xm:sqref>W29:W38</xm:sqref>
        </x14:dataValidation>
        <x14:dataValidation type="list" allowBlank="1" showInputMessage="1" showErrorMessage="1" xr:uid="{D6764194-F1A4-4666-A5BB-2FFF68C1A7DC}">
          <x14:formula1>
            <xm:f>INDIRECT(PLANES!$H128)</xm:f>
          </x14:formula1>
          <xm:sqref>N29:N38</xm:sqref>
        </x14:dataValidation>
        <x14:dataValidation type="list" allowBlank="1" showInputMessage="1" showErrorMessage="1" xr:uid="{F0B76CA2-FB36-46B9-BED5-1033187D3619}">
          <x14:formula1>
            <xm:f>INDIRECT(PLANES!$F128)</xm:f>
          </x14:formula1>
          <xm:sqref>M29:M38</xm:sqref>
        </x14:dataValidation>
        <x14:dataValidation type="list" allowBlank="1" showInputMessage="1" showErrorMessage="1" xr:uid="{8C201FF6-F05C-453E-B378-78D069C2341F}">
          <x14:formula1>
            <xm:f>INDIRECT(PLANES!$D128)</xm:f>
          </x14:formula1>
          <xm:sqref>L29:L38</xm:sqref>
        </x14:dataValidation>
        <x14:dataValidation type="list" allowBlank="1" showInputMessage="1" showErrorMessage="1" xr:uid="{C301953B-A6AF-4FEC-ADEC-416B94D52016}">
          <x14:formula1>
            <xm:f>INDIRECT(PLANES!$B128)</xm:f>
          </x14:formula1>
          <xm:sqref>I29:I38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3DD3D-1A31-4EC5-9334-085690090FD4}">
  <dimension ref="A3:M304"/>
  <sheetViews>
    <sheetView topLeftCell="A199" workbookViewId="0">
      <pane xSplit="5" ySplit="3" topLeftCell="F202" activePane="bottomRight" state="frozen"/>
      <selection pane="topRight" activeCell="F199" sqref="F199"/>
      <selection pane="bottomLeft" activeCell="A201" sqref="A201"/>
      <selection pane="bottomRight" activeCell="A199" sqref="A199:XFD199"/>
    </sheetView>
  </sheetViews>
  <sheetFormatPr baseColWidth="10" defaultColWidth="11.42578125" defaultRowHeight="15" x14ac:dyDescent="0.25"/>
  <cols>
    <col min="1" max="1" width="22.5703125" customWidth="1"/>
    <col min="2" max="2" width="13.42578125" customWidth="1"/>
    <col min="3" max="3" width="14.28515625" customWidth="1"/>
    <col min="4" max="4" width="24" customWidth="1"/>
    <col min="5" max="5" width="10" customWidth="1"/>
    <col min="6" max="6" width="16.7109375" customWidth="1"/>
    <col min="7" max="7" width="46.7109375" customWidth="1"/>
    <col min="8" max="8" width="20.7109375" customWidth="1"/>
    <col min="9" max="9" width="19.7109375" customWidth="1"/>
    <col min="10" max="10" width="17.5703125" customWidth="1"/>
    <col min="11" max="11" width="15.5703125" customWidth="1"/>
    <col min="12" max="12" width="15.42578125" customWidth="1"/>
  </cols>
  <sheetData>
    <row r="3" spans="1:13" ht="58.15" customHeight="1" x14ac:dyDescent="0.25">
      <c r="A3" s="1" t="s">
        <v>348</v>
      </c>
      <c r="B3" s="1" t="s">
        <v>349</v>
      </c>
      <c r="C3" s="1" t="s">
        <v>350</v>
      </c>
      <c r="D3" s="1" t="s">
        <v>351</v>
      </c>
      <c r="E3" s="1" t="s">
        <v>352</v>
      </c>
      <c r="F3" s="1" t="s">
        <v>353</v>
      </c>
      <c r="G3" s="1" t="s">
        <v>354</v>
      </c>
      <c r="H3" s="1" t="s">
        <v>15</v>
      </c>
      <c r="I3" s="1" t="s">
        <v>355</v>
      </c>
      <c r="J3" s="1" t="s">
        <v>17</v>
      </c>
      <c r="K3" s="1" t="s">
        <v>356</v>
      </c>
      <c r="L3" s="1" t="s">
        <v>357</v>
      </c>
      <c r="M3" s="1" t="s">
        <v>358</v>
      </c>
    </row>
    <row r="4" spans="1:13" ht="345" x14ac:dyDescent="0.25">
      <c r="A4" s="6" t="s">
        <v>359</v>
      </c>
      <c r="B4" s="6" t="s">
        <v>77</v>
      </c>
      <c r="C4" s="6" t="s">
        <v>99</v>
      </c>
      <c r="D4" s="6" t="s">
        <v>110</v>
      </c>
      <c r="E4" s="6" t="s">
        <v>111</v>
      </c>
      <c r="F4" s="6" t="s">
        <v>42</v>
      </c>
      <c r="G4" s="6" t="s">
        <v>112</v>
      </c>
      <c r="H4" s="3" t="s">
        <v>44</v>
      </c>
      <c r="I4" s="3" t="s">
        <v>360</v>
      </c>
      <c r="J4" s="3" t="s">
        <v>320</v>
      </c>
      <c r="K4" s="3" t="s">
        <v>361</v>
      </c>
      <c r="L4" s="3" t="s">
        <v>51</v>
      </c>
      <c r="M4" s="17" t="str">
        <f>"DEP_"&amp;LEFT(K4,3)</f>
        <v>DEP_100</v>
      </c>
    </row>
    <row r="5" spans="1:13" ht="345" x14ac:dyDescent="0.25">
      <c r="A5" s="4" t="s">
        <v>229</v>
      </c>
      <c r="B5" s="4" t="s">
        <v>362</v>
      </c>
      <c r="C5" s="4" t="s">
        <v>230</v>
      </c>
      <c r="D5" s="4" t="s">
        <v>231</v>
      </c>
      <c r="E5" s="4" t="s">
        <v>232</v>
      </c>
      <c r="F5" s="4" t="s">
        <v>38</v>
      </c>
      <c r="G5" s="4" t="s">
        <v>156</v>
      </c>
      <c r="H5" s="3" t="s">
        <v>270</v>
      </c>
      <c r="I5" s="3" t="s">
        <v>157</v>
      </c>
      <c r="J5" s="3" t="s">
        <v>235</v>
      </c>
      <c r="K5" s="3" t="s">
        <v>50</v>
      </c>
      <c r="L5" s="3" t="s">
        <v>60</v>
      </c>
      <c r="M5" s="17" t="str">
        <f t="shared" ref="M5:M13" si="0">"DEP_"&amp;LEFT(K5,3)</f>
        <v>DEP_110</v>
      </c>
    </row>
    <row r="6" spans="1:13" ht="77.099999999999994" customHeight="1" x14ac:dyDescent="0.25">
      <c r="A6" s="4" t="s">
        <v>76</v>
      </c>
      <c r="B6" s="4" t="s">
        <v>38</v>
      </c>
      <c r="C6" s="4" t="s">
        <v>39</v>
      </c>
      <c r="D6" s="4" t="s">
        <v>40</v>
      </c>
      <c r="E6" s="4" t="s">
        <v>41</v>
      </c>
      <c r="F6" s="4"/>
      <c r="G6" s="4" t="s">
        <v>141</v>
      </c>
      <c r="H6" s="3" t="s">
        <v>363</v>
      </c>
      <c r="I6" s="3" t="s">
        <v>364</v>
      </c>
      <c r="J6" s="3" t="s">
        <v>282</v>
      </c>
      <c r="K6" s="3" t="s">
        <v>81</v>
      </c>
      <c r="L6" s="3" t="s">
        <v>82</v>
      </c>
      <c r="M6" s="17" t="str">
        <f t="shared" si="0"/>
        <v>DEP_120</v>
      </c>
    </row>
    <row r="7" spans="1:13" ht="135" x14ac:dyDescent="0.25">
      <c r="A7" s="4" t="s">
        <v>38</v>
      </c>
      <c r="B7" s="5"/>
      <c r="C7" s="5" t="s">
        <v>38</v>
      </c>
      <c r="D7" s="4" t="s">
        <v>38</v>
      </c>
      <c r="E7" s="4" t="s">
        <v>78</v>
      </c>
      <c r="F7" s="4"/>
      <c r="G7" s="4" t="s">
        <v>233</v>
      </c>
      <c r="H7" s="3" t="s">
        <v>58</v>
      </c>
      <c r="I7" s="3" t="s">
        <v>365</v>
      </c>
      <c r="J7" s="3" t="s">
        <v>306</v>
      </c>
      <c r="K7" s="13" t="s">
        <v>89</v>
      </c>
      <c r="L7" s="3" t="s">
        <v>327</v>
      </c>
      <c r="M7" s="17" t="str">
        <f t="shared" si="0"/>
        <v>DEP_130</v>
      </c>
    </row>
    <row r="8" spans="1:13" ht="75" x14ac:dyDescent="0.25">
      <c r="A8" s="5"/>
      <c r="B8" s="5"/>
      <c r="C8" s="5"/>
      <c r="D8" s="5"/>
      <c r="E8" s="5" t="s">
        <v>38</v>
      </c>
      <c r="F8" s="5"/>
      <c r="G8" s="4" t="s">
        <v>165</v>
      </c>
      <c r="H8" s="3" t="s">
        <v>366</v>
      </c>
      <c r="I8" s="3" t="s">
        <v>367</v>
      </c>
      <c r="J8" s="3" t="s">
        <v>368</v>
      </c>
      <c r="K8" s="3" t="s">
        <v>102</v>
      </c>
      <c r="L8" s="3" t="s">
        <v>173</v>
      </c>
      <c r="M8" s="17" t="str">
        <f t="shared" si="0"/>
        <v>DEP_140</v>
      </c>
    </row>
    <row r="9" spans="1:13" ht="75" x14ac:dyDescent="0.25">
      <c r="A9" s="5"/>
      <c r="B9" s="5"/>
      <c r="C9" s="5"/>
      <c r="D9" s="5"/>
      <c r="E9" s="5"/>
      <c r="F9" s="5"/>
      <c r="G9" s="5" t="s">
        <v>43</v>
      </c>
      <c r="H9" s="3" t="s">
        <v>369</v>
      </c>
      <c r="I9" s="3" t="s">
        <v>370</v>
      </c>
      <c r="J9" s="3" t="s">
        <v>288</v>
      </c>
      <c r="K9" s="3" t="s">
        <v>116</v>
      </c>
      <c r="L9" s="3" t="s">
        <v>238</v>
      </c>
      <c r="M9" s="17" t="str">
        <f t="shared" si="0"/>
        <v>DEP_200</v>
      </c>
    </row>
    <row r="10" spans="1:13" ht="60" x14ac:dyDescent="0.25">
      <c r="A10" s="5"/>
      <c r="B10" s="5"/>
      <c r="C10" s="5"/>
      <c r="D10" s="5"/>
      <c r="E10" s="5"/>
      <c r="F10" s="5"/>
      <c r="G10" s="5" t="s">
        <v>371</v>
      </c>
      <c r="H10" s="3" t="s">
        <v>88</v>
      </c>
      <c r="I10" s="3" t="s">
        <v>372</v>
      </c>
      <c r="J10" s="3" t="s">
        <v>294</v>
      </c>
      <c r="K10" s="3" t="s">
        <v>172</v>
      </c>
      <c r="L10" s="3" t="s">
        <v>159</v>
      </c>
      <c r="M10" s="17" t="str">
        <f t="shared" si="0"/>
        <v>DEP_210</v>
      </c>
    </row>
    <row r="11" spans="1:13" ht="60" x14ac:dyDescent="0.25">
      <c r="A11" s="2"/>
      <c r="B11" s="2"/>
      <c r="C11" s="2"/>
      <c r="D11" s="2"/>
      <c r="E11" s="2"/>
      <c r="F11" s="2"/>
      <c r="G11" s="2"/>
      <c r="H11" s="5" t="s">
        <v>371</v>
      </c>
      <c r="I11" s="3" t="s">
        <v>373</v>
      </c>
      <c r="J11" s="3" t="s">
        <v>300</v>
      </c>
      <c r="K11" s="3" t="s">
        <v>237</v>
      </c>
      <c r="L11" s="3" t="s">
        <v>117</v>
      </c>
      <c r="M11" s="17" t="str">
        <f t="shared" si="0"/>
        <v>DEP_220</v>
      </c>
    </row>
    <row r="12" spans="1:13" ht="60" x14ac:dyDescent="0.25">
      <c r="A12" s="2"/>
      <c r="B12" s="2"/>
      <c r="C12" s="2"/>
      <c r="D12" s="2"/>
      <c r="E12" s="2"/>
      <c r="F12" s="2"/>
      <c r="G12" s="2"/>
      <c r="H12" s="3"/>
      <c r="I12" s="3" t="s">
        <v>374</v>
      </c>
      <c r="J12" s="3" t="s">
        <v>272</v>
      </c>
      <c r="K12" s="3" t="s">
        <v>249</v>
      </c>
      <c r="L12" s="3" t="s">
        <v>313</v>
      </c>
      <c r="M12" s="17" t="str">
        <f t="shared" si="0"/>
        <v>DEP_230</v>
      </c>
    </row>
    <row r="13" spans="1:13" ht="90" x14ac:dyDescent="0.25">
      <c r="A13" s="2"/>
      <c r="B13" s="2"/>
      <c r="C13" s="2"/>
      <c r="D13" s="2"/>
      <c r="E13" s="2"/>
      <c r="F13" s="2"/>
      <c r="G13" s="2"/>
      <c r="H13" s="3"/>
      <c r="I13" s="3" t="s">
        <v>375</v>
      </c>
      <c r="J13" s="3" t="s">
        <v>167</v>
      </c>
      <c r="K13" s="3" t="s">
        <v>273</v>
      </c>
      <c r="L13" s="3" t="s">
        <v>274</v>
      </c>
      <c r="M13" s="17" t="str">
        <f t="shared" si="0"/>
        <v>DEP_240</v>
      </c>
    </row>
    <row r="14" spans="1:13" ht="90" x14ac:dyDescent="0.25">
      <c r="A14" s="2"/>
      <c r="B14" s="2"/>
      <c r="C14" s="2"/>
      <c r="D14" s="2"/>
      <c r="E14" s="2"/>
      <c r="F14" s="2"/>
      <c r="G14" s="2"/>
      <c r="H14" s="7"/>
      <c r="I14" s="3" t="s">
        <v>376</v>
      </c>
      <c r="J14" s="3" t="s">
        <v>377</v>
      </c>
      <c r="K14" s="3"/>
      <c r="L14" s="3" t="s">
        <v>321</v>
      </c>
    </row>
    <row r="15" spans="1:13" ht="45" x14ac:dyDescent="0.25">
      <c r="A15" s="2"/>
      <c r="B15" s="2"/>
      <c r="C15" s="2"/>
      <c r="D15" s="2"/>
      <c r="E15" s="2"/>
      <c r="F15" s="2"/>
      <c r="G15" s="2"/>
      <c r="H15" s="7"/>
      <c r="I15" s="3" t="s">
        <v>378</v>
      </c>
      <c r="J15" s="3" t="s">
        <v>225</v>
      </c>
      <c r="K15" s="3"/>
      <c r="L15" s="3" t="s">
        <v>333</v>
      </c>
    </row>
    <row r="16" spans="1:13" x14ac:dyDescent="0.25">
      <c r="A16" s="2"/>
      <c r="B16" s="2"/>
      <c r="C16" s="2"/>
      <c r="D16" s="2"/>
      <c r="E16" s="2"/>
      <c r="F16" s="2"/>
      <c r="G16" s="2"/>
      <c r="H16" s="2"/>
      <c r="I16" s="3" t="s">
        <v>379</v>
      </c>
      <c r="J16" s="3" t="s">
        <v>38</v>
      </c>
      <c r="K16" s="3"/>
      <c r="L16" s="3" t="s">
        <v>103</v>
      </c>
    </row>
    <row r="17" spans="1:12" ht="45" x14ac:dyDescent="0.25">
      <c r="A17" s="2"/>
      <c r="B17" s="2"/>
      <c r="C17" s="2"/>
      <c r="D17" s="2"/>
      <c r="E17" s="2"/>
      <c r="F17" s="2"/>
      <c r="G17" s="2"/>
      <c r="H17" s="2"/>
      <c r="I17" s="3" t="s">
        <v>380</v>
      </c>
      <c r="J17" s="3"/>
      <c r="K17" s="3"/>
      <c r="L17" s="3" t="s">
        <v>143</v>
      </c>
    </row>
    <row r="18" spans="1:12" ht="30" x14ac:dyDescent="0.25">
      <c r="A18" s="2"/>
      <c r="B18" s="2"/>
      <c r="C18" s="2"/>
      <c r="D18" s="2"/>
      <c r="E18" s="2"/>
      <c r="F18" s="2"/>
      <c r="G18" s="2"/>
      <c r="H18" s="2"/>
      <c r="I18" s="3" t="s">
        <v>321</v>
      </c>
      <c r="J18" s="3"/>
      <c r="K18" s="3"/>
      <c r="L18" s="3" t="s">
        <v>381</v>
      </c>
    </row>
    <row r="19" spans="1:12" ht="45" x14ac:dyDescent="0.25">
      <c r="A19" s="2"/>
      <c r="B19" s="2"/>
      <c r="C19" s="2"/>
      <c r="D19" s="2"/>
      <c r="E19" s="2"/>
      <c r="F19" s="2"/>
      <c r="G19" s="2"/>
      <c r="H19" s="2"/>
      <c r="I19" s="3" t="s">
        <v>382</v>
      </c>
      <c r="J19" s="3"/>
      <c r="K19" s="3"/>
      <c r="L19" s="3" t="s">
        <v>90</v>
      </c>
    </row>
    <row r="20" spans="1:12" ht="60" x14ac:dyDescent="0.25">
      <c r="A20" s="2"/>
      <c r="B20" s="2"/>
      <c r="C20" s="2"/>
      <c r="D20" s="2"/>
      <c r="E20" s="2"/>
      <c r="F20" s="2"/>
      <c r="G20" s="2"/>
      <c r="H20" s="2"/>
      <c r="I20" s="3" t="s">
        <v>383</v>
      </c>
      <c r="J20" s="3"/>
      <c r="K20" s="3"/>
      <c r="L20" s="3" t="s">
        <v>38</v>
      </c>
    </row>
    <row r="21" spans="1:12" x14ac:dyDescent="0.25">
      <c r="A21" s="2"/>
      <c r="B21" s="2"/>
      <c r="C21" s="2"/>
      <c r="D21" s="2"/>
      <c r="E21" s="2"/>
      <c r="F21" s="2"/>
      <c r="G21" s="2"/>
      <c r="H21" s="2"/>
      <c r="I21" s="3" t="s">
        <v>384</v>
      </c>
      <c r="J21" s="3"/>
      <c r="K21" s="3"/>
      <c r="L21" s="3"/>
    </row>
    <row r="22" spans="1:12" ht="30" x14ac:dyDescent="0.25">
      <c r="A22" s="2"/>
      <c r="B22" s="2"/>
      <c r="C22" s="2"/>
      <c r="D22" s="2"/>
      <c r="E22" s="2"/>
      <c r="F22" s="2"/>
      <c r="G22" s="2"/>
      <c r="H22" s="2"/>
      <c r="I22" s="3" t="s">
        <v>385</v>
      </c>
      <c r="J22" s="3"/>
      <c r="K22" s="3"/>
      <c r="L22" s="3"/>
    </row>
    <row r="23" spans="1:12" x14ac:dyDescent="0.25">
      <c r="I23" s="5" t="s">
        <v>371</v>
      </c>
      <c r="K23" s="3"/>
    </row>
    <row r="40" spans="1:9" x14ac:dyDescent="0.25">
      <c r="A40" t="s">
        <v>386</v>
      </c>
      <c r="B40" t="s">
        <v>387</v>
      </c>
      <c r="C40" t="s">
        <v>388</v>
      </c>
      <c r="D40" t="s">
        <v>389</v>
      </c>
      <c r="E40" t="s">
        <v>390</v>
      </c>
      <c r="F40" t="s">
        <v>391</v>
      </c>
      <c r="G40" t="s">
        <v>392</v>
      </c>
    </row>
    <row r="41" spans="1:9" x14ac:dyDescent="0.25">
      <c r="A41" s="15" t="s">
        <v>270</v>
      </c>
      <c r="B41" s="15" t="s">
        <v>44</v>
      </c>
      <c r="C41" s="15" t="s">
        <v>100</v>
      </c>
      <c r="D41" s="15" t="s">
        <v>58</v>
      </c>
      <c r="E41" s="15" t="s">
        <v>79</v>
      </c>
      <c r="F41" s="15" t="s">
        <v>234</v>
      </c>
      <c r="G41" s="15" t="s">
        <v>88</v>
      </c>
      <c r="H41" s="15" t="s">
        <v>270</v>
      </c>
      <c r="I41" t="s">
        <v>386</v>
      </c>
    </row>
    <row r="42" spans="1:9" x14ac:dyDescent="0.25">
      <c r="A42" s="2" t="s">
        <v>281</v>
      </c>
      <c r="B42" s="2" t="s">
        <v>45</v>
      </c>
      <c r="C42" s="11" t="s">
        <v>393</v>
      </c>
      <c r="D42" s="2" t="s">
        <v>59</v>
      </c>
      <c r="E42" s="2" t="s">
        <v>319</v>
      </c>
      <c r="F42" s="2" t="s">
        <v>234</v>
      </c>
      <c r="G42" s="2" t="s">
        <v>88</v>
      </c>
      <c r="H42" s="15" t="s">
        <v>44</v>
      </c>
      <c r="I42" t="s">
        <v>387</v>
      </c>
    </row>
    <row r="43" spans="1:9" x14ac:dyDescent="0.25">
      <c r="A43" s="2" t="s">
        <v>271</v>
      </c>
      <c r="B43" s="2" t="s">
        <v>113</v>
      </c>
      <c r="C43" s="11" t="s">
        <v>342</v>
      </c>
      <c r="E43" s="2" t="s">
        <v>394</v>
      </c>
      <c r="H43" s="15" t="s">
        <v>100</v>
      </c>
      <c r="I43" t="s">
        <v>388</v>
      </c>
    </row>
    <row r="44" spans="1:9" x14ac:dyDescent="0.25">
      <c r="B44" s="2" t="s">
        <v>312</v>
      </c>
      <c r="C44" s="11" t="s">
        <v>142</v>
      </c>
      <c r="E44" s="2" t="s">
        <v>393</v>
      </c>
      <c r="H44" s="15" t="s">
        <v>58</v>
      </c>
      <c r="I44" t="s">
        <v>389</v>
      </c>
    </row>
    <row r="45" spans="1:9" x14ac:dyDescent="0.25">
      <c r="C45" s="11" t="s">
        <v>152</v>
      </c>
      <c r="H45" s="15" t="s">
        <v>79</v>
      </c>
      <c r="I45" t="s">
        <v>390</v>
      </c>
    </row>
    <row r="46" spans="1:9" x14ac:dyDescent="0.25">
      <c r="C46" s="11" t="s">
        <v>395</v>
      </c>
      <c r="H46" s="15" t="s">
        <v>234</v>
      </c>
      <c r="I46" t="s">
        <v>391</v>
      </c>
    </row>
    <row r="47" spans="1:9" x14ac:dyDescent="0.25">
      <c r="C47" s="11" t="s">
        <v>166</v>
      </c>
      <c r="H47" s="15" t="s">
        <v>88</v>
      </c>
      <c r="I47" t="s">
        <v>392</v>
      </c>
    </row>
    <row r="48" spans="1:9" x14ac:dyDescent="0.25">
      <c r="C48" s="11" t="s">
        <v>224</v>
      </c>
    </row>
    <row r="49" spans="1:10" x14ac:dyDescent="0.25">
      <c r="C49" s="12" t="s">
        <v>101</v>
      </c>
    </row>
    <row r="50" spans="1:10" x14ac:dyDescent="0.25">
      <c r="C50" s="11" t="s">
        <v>379</v>
      </c>
    </row>
    <row r="54" spans="1:10" ht="30" x14ac:dyDescent="0.25">
      <c r="A54" s="9" t="s">
        <v>396</v>
      </c>
      <c r="C54" s="9" t="s">
        <v>397</v>
      </c>
      <c r="E54" s="9" t="s">
        <v>20</v>
      </c>
      <c r="G54" s="9" t="s">
        <v>398</v>
      </c>
      <c r="I54" s="9" t="s">
        <v>399</v>
      </c>
    </row>
    <row r="55" spans="1:10" ht="135" x14ac:dyDescent="0.25">
      <c r="A55" s="8" t="s">
        <v>46</v>
      </c>
      <c r="B55" t="s">
        <v>400</v>
      </c>
      <c r="C55" s="8" t="s">
        <v>47</v>
      </c>
      <c r="D55" t="s">
        <v>401</v>
      </c>
      <c r="E55" s="8" t="s">
        <v>48</v>
      </c>
      <c r="F55" t="s">
        <v>402</v>
      </c>
      <c r="G55" s="8" t="s">
        <v>248</v>
      </c>
      <c r="H55" t="s">
        <v>403</v>
      </c>
      <c r="I55" s="100" t="s">
        <v>178</v>
      </c>
    </row>
    <row r="56" spans="1:10" ht="255" x14ac:dyDescent="0.25">
      <c r="A56" s="10" t="s">
        <v>168</v>
      </c>
      <c r="B56" t="s">
        <v>404</v>
      </c>
      <c r="C56" s="10" t="s">
        <v>169</v>
      </c>
      <c r="D56" t="s">
        <v>405</v>
      </c>
      <c r="E56" s="8" t="s">
        <v>114</v>
      </c>
      <c r="F56" t="s">
        <v>406</v>
      </c>
      <c r="G56" s="8" t="s">
        <v>236</v>
      </c>
      <c r="H56" t="s">
        <v>407</v>
      </c>
      <c r="I56" s="100" t="s">
        <v>206</v>
      </c>
    </row>
    <row r="57" spans="1:10" ht="120" x14ac:dyDescent="0.25">
      <c r="A57" s="8" t="s">
        <v>38</v>
      </c>
      <c r="C57" s="10" t="s">
        <v>211</v>
      </c>
      <c r="D57" t="s">
        <v>408</v>
      </c>
      <c r="E57" s="10" t="s">
        <v>170</v>
      </c>
      <c r="F57" t="s">
        <v>409</v>
      </c>
      <c r="G57" s="8" t="s">
        <v>49</v>
      </c>
      <c r="H57" t="s">
        <v>410</v>
      </c>
      <c r="I57" s="100" t="s">
        <v>219</v>
      </c>
      <c r="J57" s="100" t="s">
        <v>178</v>
      </c>
    </row>
    <row r="58" spans="1:10" ht="105" x14ac:dyDescent="0.25">
      <c r="A58" s="8"/>
      <c r="C58" s="10" t="s">
        <v>199</v>
      </c>
      <c r="D58" t="s">
        <v>411</v>
      </c>
      <c r="E58" s="10" t="s">
        <v>212</v>
      </c>
      <c r="F58" t="s">
        <v>412</v>
      </c>
      <c r="G58" s="8" t="s">
        <v>115</v>
      </c>
      <c r="H58" t="s">
        <v>413</v>
      </c>
      <c r="I58" s="100" t="s">
        <v>129</v>
      </c>
      <c r="J58" s="100" t="s">
        <v>219</v>
      </c>
    </row>
    <row r="59" spans="1:10" ht="180" x14ac:dyDescent="0.25">
      <c r="A59" s="8"/>
      <c r="C59" s="8" t="s">
        <v>38</v>
      </c>
      <c r="E59" s="10" t="s">
        <v>200</v>
      </c>
      <c r="F59" t="s">
        <v>414</v>
      </c>
      <c r="G59" s="8" t="s">
        <v>415</v>
      </c>
      <c r="H59" t="s">
        <v>416</v>
      </c>
      <c r="I59" s="100" t="s">
        <v>122</v>
      </c>
      <c r="J59" s="100" t="s">
        <v>206</v>
      </c>
    </row>
    <row r="60" spans="1:10" ht="30" x14ac:dyDescent="0.25">
      <c r="A60" s="8"/>
      <c r="C60" s="8"/>
      <c r="E60" s="8" t="s">
        <v>38</v>
      </c>
      <c r="G60" s="10" t="s">
        <v>171</v>
      </c>
      <c r="I60" s="100" t="s">
        <v>56</v>
      </c>
    </row>
    <row r="61" spans="1:10" ht="45" x14ac:dyDescent="0.25">
      <c r="A61" s="8"/>
      <c r="C61" s="8"/>
      <c r="E61" s="8"/>
      <c r="G61" s="10" t="s">
        <v>417</v>
      </c>
      <c r="H61" s="100" t="s">
        <v>38</v>
      </c>
    </row>
    <row r="62" spans="1:10" x14ac:dyDescent="0.25">
      <c r="A62" s="8"/>
      <c r="C62" s="8"/>
      <c r="E62" s="8"/>
      <c r="G62" s="10" t="s">
        <v>418</v>
      </c>
    </row>
    <row r="63" spans="1:10" x14ac:dyDescent="0.25">
      <c r="A63" s="8"/>
      <c r="C63" s="8"/>
      <c r="E63" s="8"/>
      <c r="G63" s="10" t="s">
        <v>213</v>
      </c>
    </row>
    <row r="64" spans="1:10" ht="45" x14ac:dyDescent="0.25">
      <c r="A64" s="8"/>
      <c r="C64" s="8"/>
      <c r="E64" s="8"/>
      <c r="G64" s="10" t="s">
        <v>201</v>
      </c>
    </row>
    <row r="65" spans="1:7" ht="45" x14ac:dyDescent="0.25">
      <c r="A65" s="8"/>
      <c r="C65" s="8"/>
      <c r="E65" s="8"/>
      <c r="G65" s="10" t="s">
        <v>419</v>
      </c>
    </row>
    <row r="100" spans="1:13" x14ac:dyDescent="0.25">
      <c r="A100" s="16" t="s">
        <v>420</v>
      </c>
      <c r="B100" s="16" t="s">
        <v>421</v>
      </c>
      <c r="C100" s="16" t="s">
        <v>422</v>
      </c>
      <c r="D100" s="16" t="s">
        <v>423</v>
      </c>
      <c r="E100" s="16" t="s">
        <v>424</v>
      </c>
      <c r="F100" s="16" t="s">
        <v>425</v>
      </c>
      <c r="G100" s="16" t="s">
        <v>426</v>
      </c>
      <c r="H100" s="16" t="s">
        <v>427</v>
      </c>
      <c r="I100" s="16" t="s">
        <v>22</v>
      </c>
      <c r="J100" s="16" t="s">
        <v>428</v>
      </c>
      <c r="K100" s="16" t="s">
        <v>429</v>
      </c>
      <c r="L100" s="16" t="s">
        <v>430</v>
      </c>
      <c r="M100" s="16" t="s">
        <v>431</v>
      </c>
    </row>
    <row r="101" spans="1:13" x14ac:dyDescent="0.25">
      <c r="A101" s="14" t="str">
        <f>IF('PAI 2025_TR2'!H8="","",'PAI 2025_TR2'!H8)</f>
        <v xml:space="preserve">Direccionamiento Estratégico </v>
      </c>
      <c r="B101" t="str">
        <f>VLOOKUP(A101,$H$41:$I$47,2,0)</f>
        <v>DE</v>
      </c>
      <c r="C101" t="str">
        <f>'PAI 2025_TR2'!K8</f>
        <v>1 Ampliación del programa de alimentación escolar a nivel nacional</v>
      </c>
      <c r="D101" t="str">
        <f>IF(C101="N/A","",VLOOKUP(C101,$A$55:$B$56,2,0))</f>
        <v>PAE</v>
      </c>
      <c r="E101" t="str">
        <f>'PAI 2025_TR2'!L8</f>
        <v xml:space="preserve">1.1 Ampliar el acceso a complementos alimentarios de los estudiantes matriculados en el sector oficial </v>
      </c>
      <c r="F101" t="str">
        <f>IF(E101="N/A","",VLOOKUP(E101,$C$55:$D$58,2,0))</f>
        <v>PAE_1</v>
      </c>
      <c r="G101" t="str">
        <f>'PAI 2025_TR2'!M8</f>
        <v>1.1.1 Servicio de Asistencia Técnica para la implementación del PAE</v>
      </c>
      <c r="H101" t="str">
        <f>IF(G101="N/A","",VLOOKUP(G101,$E$55:$F$59,2,0))</f>
        <v>PAE_11</v>
      </c>
      <c r="I101" t="str">
        <f>'PAI 2025_TR2'!O8</f>
        <v>100 Dirección General</v>
      </c>
      <c r="J101" t="str">
        <f>IF(I101=0,"",LEFT(I101,3))</f>
        <v>100</v>
      </c>
      <c r="K101">
        <f>IF(J101="","",IF(J100&lt;&gt;J101,1,K100+1))</f>
        <v>1</v>
      </c>
      <c r="L101" t="str">
        <f t="shared" ref="L101:L126" si="1">IF(J101="","",J101&amp;IF(K101&lt;10,"-0"&amp;K101,J101&amp;"-"&amp;K101))</f>
        <v>100-01</v>
      </c>
      <c r="M101" t="str">
        <f t="shared" ref="M101:M125" si="2">IF(G101="N/A","",VLOOKUP(G101,$E$55:$H$59,4,0))</f>
        <v>SAT</v>
      </c>
    </row>
    <row r="102" spans="1:13" x14ac:dyDescent="0.25">
      <c r="A102" s="14" t="str">
        <f>IF('PAI 2025_TR2'!H11="","",'PAI 2025_TR2'!H11)</f>
        <v xml:space="preserve">Evaluación de resultados </v>
      </c>
      <c r="B102" t="str">
        <f t="shared" ref="B102:B109" si="3">VLOOKUP(A102,$H$41:$I$47,2,0)</f>
        <v>ER</v>
      </c>
      <c r="C102" t="str">
        <f>'PAI 2025_TR2'!K11</f>
        <v>1 Ampliación del programa de alimentación escolar a nivel nacional</v>
      </c>
      <c r="D102" t="str">
        <f t="shared" ref="D102:D137" si="4">IF(C102="N/A","",VLOOKUP(C102,$A$55:$B$56,2,0))</f>
        <v>PAE</v>
      </c>
      <c r="E102" t="str">
        <f>'PAI 2025_TR2'!L11</f>
        <v xml:space="preserve">1.1 Ampliar el acceso a complementos alimentarios de los estudiantes matriculados en el sector oficial </v>
      </c>
      <c r="F102" t="str">
        <f t="shared" ref="F102:F137" si="5">IF(E102="N/A","",VLOOKUP(E102,$C$55:$D$58,2,0))</f>
        <v>PAE_1</v>
      </c>
      <c r="G102" t="str">
        <f>'PAI 2025_TR2'!M11</f>
        <v>1.1.1 Servicio de Asistencia Técnica para la implementación del PAE</v>
      </c>
      <c r="H102" t="str">
        <f t="shared" ref="H102:H137" si="6">IF(G102="N/A","",VLOOKUP(G102,$E$55:$F$59,2,0))</f>
        <v>PAE_11</v>
      </c>
      <c r="I102" t="str">
        <f>'PAI 2025_TR2'!O11</f>
        <v>110 Dirección General - Planeación</v>
      </c>
      <c r="J102" t="str">
        <f t="shared" ref="J102:J109" si="7">IF(I102=0,"",LEFT(I102,3))</f>
        <v>110</v>
      </c>
      <c r="K102">
        <f t="shared" ref="K102:K109" si="8">IF(J102="","",IF(J101&lt;&gt;J102,1,K101+1))</f>
        <v>1</v>
      </c>
      <c r="L102" t="str">
        <f t="shared" si="1"/>
        <v>110-01</v>
      </c>
      <c r="M102" t="str">
        <f t="shared" si="2"/>
        <v>SAT</v>
      </c>
    </row>
    <row r="103" spans="1:13" x14ac:dyDescent="0.25">
      <c r="A103" s="14" t="str">
        <f>IF('PAI 2025_TR2'!H12="","",'PAI 2025_TR2'!H12)</f>
        <v xml:space="preserve">Direccionamiento Estratégico </v>
      </c>
      <c r="B103" t="str">
        <f t="shared" si="3"/>
        <v>DE</v>
      </c>
      <c r="C103" t="str">
        <f>'PAI 2025_TR2'!K12</f>
        <v>1 Ampliación del programa de alimentación escolar a nivel nacional</v>
      </c>
      <c r="D103" t="str">
        <f t="shared" si="4"/>
        <v>PAE</v>
      </c>
      <c r="E103" t="str">
        <f>'PAI 2025_TR2'!L12</f>
        <v xml:space="preserve">1.1 Ampliar el acceso a complementos alimentarios de los estudiantes matriculados en el sector oficial </v>
      </c>
      <c r="F103" t="str">
        <f t="shared" si="5"/>
        <v>PAE_1</v>
      </c>
      <c r="G103" t="str">
        <f>'PAI 2025_TR2'!M12</f>
        <v>1.1.1 Servicio de Asistencia Técnica para la implementación del PAE</v>
      </c>
      <c r="H103" t="str">
        <f t="shared" si="6"/>
        <v>PAE_11</v>
      </c>
      <c r="I103" t="str">
        <f>'PAI 2025_TR2'!O12</f>
        <v>110 Dirección General - Planeación</v>
      </c>
      <c r="J103" t="str">
        <f t="shared" si="7"/>
        <v>110</v>
      </c>
      <c r="K103">
        <f t="shared" si="8"/>
        <v>2</v>
      </c>
      <c r="L103" t="str">
        <f t="shared" si="1"/>
        <v>110-02</v>
      </c>
      <c r="M103" t="str">
        <f t="shared" si="2"/>
        <v>SAT</v>
      </c>
    </row>
    <row r="104" spans="1:13" x14ac:dyDescent="0.25">
      <c r="A104" s="14" t="str">
        <f>IF('PAI 2025_TR2'!H13="","",'PAI 2025_TR2'!H13)</f>
        <v xml:space="preserve">Direccionamiento Estratégico </v>
      </c>
      <c r="B104" t="str">
        <f t="shared" si="3"/>
        <v>DE</v>
      </c>
      <c r="C104" t="str">
        <f>'PAI 2025_TR2'!K13</f>
        <v>1 Ampliación del programa de alimentación escolar a nivel nacional</v>
      </c>
      <c r="D104" t="str">
        <f t="shared" si="4"/>
        <v>PAE</v>
      </c>
      <c r="E104" t="str">
        <f>'PAI 2025_TR2'!L13</f>
        <v xml:space="preserve">1.1 Ampliar el acceso a complementos alimentarios de los estudiantes matriculados en el sector oficial </v>
      </c>
      <c r="F104" t="str">
        <f t="shared" si="5"/>
        <v>PAE_1</v>
      </c>
      <c r="G104" t="str">
        <f>'PAI 2025_TR2'!M13</f>
        <v>1.1.1 Servicio de Asistencia Técnica para la implementación del PAE</v>
      </c>
      <c r="H104" t="str">
        <f t="shared" si="6"/>
        <v>PAE_11</v>
      </c>
      <c r="I104" t="str">
        <f>'PAI 2025_TR2'!O13</f>
        <v>110 Dirección General - Planeación</v>
      </c>
      <c r="J104" t="str">
        <f t="shared" si="7"/>
        <v>110</v>
      </c>
      <c r="K104">
        <f t="shared" si="8"/>
        <v>3</v>
      </c>
      <c r="L104" t="str">
        <f t="shared" si="1"/>
        <v>110-03</v>
      </c>
      <c r="M104" t="str">
        <f t="shared" si="2"/>
        <v>SAT</v>
      </c>
    </row>
    <row r="105" spans="1:13" x14ac:dyDescent="0.25">
      <c r="A105" s="14" t="str">
        <f>IF('PAI 2025_TR2'!H14="","",'PAI 2025_TR2'!H14)</f>
        <v xml:space="preserve">Información y Comunicación </v>
      </c>
      <c r="B105" t="str">
        <f t="shared" si="3"/>
        <v>IC</v>
      </c>
      <c r="C105" t="str">
        <f>'PAI 2025_TR2'!K14</f>
        <v>1 Ampliación del programa de alimentación escolar a nivel nacional</v>
      </c>
      <c r="D105" t="str">
        <f t="shared" si="4"/>
        <v>PAE</v>
      </c>
      <c r="E105" t="str">
        <f>'PAI 2025_TR2'!L14</f>
        <v xml:space="preserve">1.1 Ampliar el acceso a complementos alimentarios de los estudiantes matriculados en el sector oficial </v>
      </c>
      <c r="F105" t="str">
        <f t="shared" si="5"/>
        <v>PAE_1</v>
      </c>
      <c r="G105" t="str">
        <f>'PAI 2025_TR2'!M14</f>
        <v>1.1.1 Servicio de Asistencia Técnica para la implementación del PAE</v>
      </c>
      <c r="H105" t="str">
        <f t="shared" si="6"/>
        <v>PAE_11</v>
      </c>
      <c r="I105" t="str">
        <f>'PAI 2025_TR2'!O14</f>
        <v>120 Dirección General - Comunicaciones</v>
      </c>
      <c r="J105" t="str">
        <f t="shared" si="7"/>
        <v>120</v>
      </c>
      <c r="K105">
        <f t="shared" si="8"/>
        <v>1</v>
      </c>
      <c r="L105" t="str">
        <f t="shared" si="1"/>
        <v>120-01</v>
      </c>
      <c r="M105" t="str">
        <f t="shared" si="2"/>
        <v>SAT</v>
      </c>
    </row>
    <row r="106" spans="1:13" x14ac:dyDescent="0.25">
      <c r="A106" s="14" t="str">
        <f>IF('PAI 2025_TR2'!H15="","",'PAI 2025_TR2'!H15)</f>
        <v xml:space="preserve">Control Interno </v>
      </c>
      <c r="B106" t="str">
        <f t="shared" si="3"/>
        <v>CI</v>
      </c>
      <c r="C106" t="str">
        <f>'PAI 2025_TR2'!K15</f>
        <v>1 Ampliación del programa de alimentación escolar a nivel nacional</v>
      </c>
      <c r="D106" t="str">
        <f t="shared" si="4"/>
        <v>PAE</v>
      </c>
      <c r="E106" t="str">
        <f>'PAI 2025_TR2'!L15</f>
        <v xml:space="preserve">1.1 Ampliar el acceso a complementos alimentarios de los estudiantes matriculados en el sector oficial </v>
      </c>
      <c r="F106" t="str">
        <f t="shared" si="5"/>
        <v>PAE_1</v>
      </c>
      <c r="G106" t="str">
        <f>'PAI 2025_TR2'!M15</f>
        <v>1.1.1 Servicio de Asistencia Técnica para la implementación del PAE</v>
      </c>
      <c r="H106" t="str">
        <f t="shared" si="6"/>
        <v>PAE_11</v>
      </c>
      <c r="I106" t="str">
        <f>'PAI 2025_TR2'!O15</f>
        <v>130 Dirección General - Control Interno</v>
      </c>
      <c r="J106" t="str">
        <f t="shared" si="7"/>
        <v>130</v>
      </c>
      <c r="K106">
        <f t="shared" si="8"/>
        <v>1</v>
      </c>
      <c r="L106" t="str">
        <f t="shared" si="1"/>
        <v>130-01</v>
      </c>
      <c r="M106" t="str">
        <f t="shared" si="2"/>
        <v>SAT</v>
      </c>
    </row>
    <row r="107" spans="1:13" x14ac:dyDescent="0.25">
      <c r="A107" s="14" t="str">
        <f>IF('PAI 2025_TR2'!H16="","",'PAI 2025_TR2'!H16)</f>
        <v>Gestión con valores para resultados</v>
      </c>
      <c r="B107" t="str">
        <f t="shared" si="3"/>
        <v>GV</v>
      </c>
      <c r="C107" t="str">
        <f>'PAI 2025_TR2'!K16</f>
        <v>1 Ampliación del programa de alimentación escolar a nivel nacional</v>
      </c>
      <c r="D107" t="str">
        <f t="shared" si="4"/>
        <v>PAE</v>
      </c>
      <c r="E107" t="str">
        <f>'PAI 2025_TR2'!L16</f>
        <v xml:space="preserve">1.1 Ampliar el acceso a complementos alimentarios de los estudiantes matriculados en el sector oficial </v>
      </c>
      <c r="F107" t="str">
        <f t="shared" si="5"/>
        <v>PAE_1</v>
      </c>
      <c r="G107" t="str">
        <f>'PAI 2025_TR2'!M16</f>
        <v>1.1.1 Servicio de Asistencia Técnica para la implementación del PAE</v>
      </c>
      <c r="H107" t="str">
        <f t="shared" si="6"/>
        <v>PAE_11</v>
      </c>
      <c r="I107" t="str">
        <f>'PAI 2025_TR2'!O16</f>
        <v>140 Dirección General - Jurídica</v>
      </c>
      <c r="J107" t="str">
        <f t="shared" si="7"/>
        <v>140</v>
      </c>
      <c r="K107">
        <f t="shared" si="8"/>
        <v>1</v>
      </c>
      <c r="L107" t="str">
        <f t="shared" si="1"/>
        <v>140-01</v>
      </c>
      <c r="M107" t="str">
        <f t="shared" si="2"/>
        <v>SAT</v>
      </c>
    </row>
    <row r="108" spans="1:13" x14ac:dyDescent="0.25">
      <c r="A108" s="14" t="str">
        <f>IF('PAI 2025_TR2'!H18="","",'PAI 2025_TR2'!H18)</f>
        <v xml:space="preserve">Direccionamiento Estratégico </v>
      </c>
      <c r="B108" t="str">
        <f t="shared" si="3"/>
        <v>DE</v>
      </c>
      <c r="C108" t="str">
        <f>'PAI 2025_TR2'!K18</f>
        <v>1 Ampliación del programa de alimentación escolar a nivel nacional</v>
      </c>
      <c r="D108" t="str">
        <f t="shared" si="4"/>
        <v>PAE</v>
      </c>
      <c r="E108" t="str">
        <f>'PAI 2025_TR2'!L18</f>
        <v xml:space="preserve">1.1 Ampliar el acceso a complementos alimentarios de los estudiantes matriculados en el sector oficial </v>
      </c>
      <c r="F108" t="str">
        <f t="shared" si="5"/>
        <v>PAE_1</v>
      </c>
      <c r="G108" t="str">
        <f>'PAI 2025_TR2'!M18</f>
        <v>1.1.2 Servicio de apoyo financiero a entidades territoriales para la ejecución de estrategias de permanencia con alimentación escolar</v>
      </c>
      <c r="H108" t="str">
        <f t="shared" si="6"/>
        <v>PAE_12</v>
      </c>
      <c r="I108" t="str">
        <f>'PAI 2025_TR2'!O18</f>
        <v>200 Subdirección General</v>
      </c>
      <c r="J108" t="str">
        <f t="shared" si="7"/>
        <v>200</v>
      </c>
      <c r="K108">
        <f t="shared" si="8"/>
        <v>1</v>
      </c>
      <c r="L108" t="str">
        <f t="shared" si="1"/>
        <v>200-01</v>
      </c>
      <c r="M108" t="str">
        <f t="shared" si="2"/>
        <v>SAF</v>
      </c>
    </row>
    <row r="109" spans="1:13" x14ac:dyDescent="0.25">
      <c r="A109" s="14" t="e">
        <f>IF('PAI 2025_TR2'!#REF!="","",'PAI 2025_TR2'!#REF!)</f>
        <v>#REF!</v>
      </c>
      <c r="B109" t="e">
        <f t="shared" si="3"/>
        <v>#REF!</v>
      </c>
      <c r="C109" t="e">
        <f>'PAI 2025_TR2'!#REF!</f>
        <v>#REF!</v>
      </c>
      <c r="D109" t="e">
        <f t="shared" si="4"/>
        <v>#REF!</v>
      </c>
      <c r="E109" t="e">
        <f>'PAI 2025_TR2'!#REF!</f>
        <v>#REF!</v>
      </c>
      <c r="F109" t="e">
        <f t="shared" si="5"/>
        <v>#REF!</v>
      </c>
      <c r="G109" t="e">
        <f>'PAI 2025_TR2'!#REF!</f>
        <v>#REF!</v>
      </c>
      <c r="H109" t="e">
        <f t="shared" si="6"/>
        <v>#REF!</v>
      </c>
      <c r="I109" t="e">
        <f>'PAI 2025_TR2'!#REF!</f>
        <v>#REF!</v>
      </c>
      <c r="J109" t="e">
        <f t="shared" si="7"/>
        <v>#REF!</v>
      </c>
      <c r="K109" t="e">
        <f t="shared" si="8"/>
        <v>#REF!</v>
      </c>
      <c r="L109" t="e">
        <f t="shared" si="1"/>
        <v>#REF!</v>
      </c>
      <c r="M109" t="e">
        <f t="shared" si="2"/>
        <v>#REF!</v>
      </c>
    </row>
    <row r="110" spans="1:13" x14ac:dyDescent="0.25">
      <c r="A110" s="14" t="str">
        <f>IF('PAI 2025_TR2'!H19="","",'PAI 2025_TR2'!H19)</f>
        <v xml:space="preserve">Direccionamiento Estratégico </v>
      </c>
      <c r="B110" t="str">
        <f t="shared" ref="B110:B137" si="9">VLOOKUP(A110,$H$41:$I$47,2,0)</f>
        <v>DE</v>
      </c>
      <c r="C110" t="str">
        <f>'PAI 2025_TR2'!K19</f>
        <v>1 Ampliación del programa de alimentación escolar a nivel nacional</v>
      </c>
      <c r="D110" t="str">
        <f t="shared" si="4"/>
        <v>PAE</v>
      </c>
      <c r="E110" t="str">
        <f>'PAI 2025_TR2'!L19</f>
        <v xml:space="preserve">1.1 Ampliar el acceso a complementos alimentarios de los estudiantes matriculados en el sector oficial </v>
      </c>
      <c r="F110" t="str">
        <f t="shared" si="5"/>
        <v>PAE_1</v>
      </c>
      <c r="G110" t="str">
        <f>'PAI 2025_TR2'!M19</f>
        <v>1.1.2 Servicio de apoyo financiero a entidades territoriales para la ejecución de estrategias de permanencia con alimentación escolar</v>
      </c>
      <c r="H110" t="str">
        <f t="shared" si="6"/>
        <v>PAE_12</v>
      </c>
      <c r="I110" t="str">
        <f>'PAI 2025_TR2'!O19</f>
        <v>200 Subdirección General</v>
      </c>
      <c r="J110" t="str">
        <f t="shared" ref="J110:J137" si="10">IF(I110=0,"",LEFT(I110,3))</f>
        <v>200</v>
      </c>
      <c r="K110" t="e">
        <f t="shared" ref="K110:K137" si="11">IF(J110="","",IF(J109&lt;&gt;J110,1,K109+1))</f>
        <v>#REF!</v>
      </c>
      <c r="L110" t="e">
        <f t="shared" si="1"/>
        <v>#REF!</v>
      </c>
      <c r="M110" t="str">
        <f t="shared" si="2"/>
        <v>SAF</v>
      </c>
    </row>
    <row r="111" spans="1:13" x14ac:dyDescent="0.25">
      <c r="A111" s="14" t="str">
        <f>IF('PAI 2025_TR2'!H20="","",'PAI 2025_TR2'!H20)</f>
        <v>Gestión con valores para resultados</v>
      </c>
      <c r="B111" t="str">
        <f t="shared" si="9"/>
        <v>GV</v>
      </c>
      <c r="C111" t="str">
        <f>'PAI 2025_TR2'!K20</f>
        <v>1 Ampliación del programa de alimentación escolar a nivel nacional</v>
      </c>
      <c r="D111" t="str">
        <f t="shared" si="4"/>
        <v>PAE</v>
      </c>
      <c r="E111" t="str">
        <f>'PAI 2025_TR2'!L20</f>
        <v xml:space="preserve">1.1 Ampliar el acceso a complementos alimentarios de los estudiantes matriculados en el sector oficial </v>
      </c>
      <c r="F111" t="str">
        <f t="shared" si="5"/>
        <v>PAE_1</v>
      </c>
      <c r="G111" t="str">
        <f>'PAI 2025_TR2'!M20</f>
        <v>1.1.1 Servicio de Asistencia Técnica para la implementación del PAE</v>
      </c>
      <c r="H111" t="str">
        <f t="shared" si="6"/>
        <v>PAE_11</v>
      </c>
      <c r="I111" t="str">
        <f>'PAI 2025_TR2'!O20</f>
        <v>200 Subdirección General</v>
      </c>
      <c r="J111" t="str">
        <f t="shared" si="10"/>
        <v>200</v>
      </c>
      <c r="K111" t="e">
        <f t="shared" si="11"/>
        <v>#REF!</v>
      </c>
      <c r="L111" t="e">
        <f t="shared" si="1"/>
        <v>#REF!</v>
      </c>
      <c r="M111" t="str">
        <f t="shared" si="2"/>
        <v>SAT</v>
      </c>
    </row>
    <row r="112" spans="1:13" x14ac:dyDescent="0.25">
      <c r="A112" s="14" t="e">
        <f>IF('PAI 2025_TR2'!#REF!="","",'PAI 2025_TR2'!#REF!)</f>
        <v>#REF!</v>
      </c>
      <c r="B112" t="e">
        <f t="shared" si="9"/>
        <v>#REF!</v>
      </c>
      <c r="C112" t="e">
        <f>'PAI 2025_TR2'!#REF!</f>
        <v>#REF!</v>
      </c>
      <c r="D112" t="e">
        <f t="shared" si="4"/>
        <v>#REF!</v>
      </c>
      <c r="E112" t="e">
        <f>'PAI 2025_TR2'!#REF!</f>
        <v>#REF!</v>
      </c>
      <c r="F112" t="e">
        <f t="shared" si="5"/>
        <v>#REF!</v>
      </c>
      <c r="G112" t="e">
        <f>'PAI 2025_TR2'!#REF!</f>
        <v>#REF!</v>
      </c>
      <c r="H112" t="e">
        <f t="shared" si="6"/>
        <v>#REF!</v>
      </c>
      <c r="I112" t="e">
        <f>'PAI 2025_TR2'!#REF!</f>
        <v>#REF!</v>
      </c>
      <c r="J112" t="e">
        <f t="shared" si="10"/>
        <v>#REF!</v>
      </c>
      <c r="K112" t="e">
        <f t="shared" si="11"/>
        <v>#REF!</v>
      </c>
      <c r="L112" t="e">
        <f t="shared" si="1"/>
        <v>#REF!</v>
      </c>
      <c r="M112" t="e">
        <f t="shared" si="2"/>
        <v>#REF!</v>
      </c>
    </row>
    <row r="113" spans="1:13" x14ac:dyDescent="0.25">
      <c r="A113" s="14" t="e">
        <f>IF('PAI 2025_TR2'!#REF!="","",'PAI 2025_TR2'!#REF!)</f>
        <v>#REF!</v>
      </c>
      <c r="B113" t="e">
        <f t="shared" si="9"/>
        <v>#REF!</v>
      </c>
      <c r="C113" t="e">
        <f>'PAI 2025_TR2'!#REF!</f>
        <v>#REF!</v>
      </c>
      <c r="D113" t="e">
        <f t="shared" si="4"/>
        <v>#REF!</v>
      </c>
      <c r="E113" t="e">
        <f>'PAI 2025_TR2'!#REF!</f>
        <v>#REF!</v>
      </c>
      <c r="F113" t="e">
        <f t="shared" si="5"/>
        <v>#REF!</v>
      </c>
      <c r="G113" t="e">
        <f>'PAI 2025_TR2'!#REF!</f>
        <v>#REF!</v>
      </c>
      <c r="H113" t="e">
        <f t="shared" si="6"/>
        <v>#REF!</v>
      </c>
      <c r="I113" t="e">
        <f>'PAI 2025_TR2'!#REF!</f>
        <v>#REF!</v>
      </c>
      <c r="J113" t="e">
        <f t="shared" si="10"/>
        <v>#REF!</v>
      </c>
      <c r="K113" t="e">
        <f t="shared" si="11"/>
        <v>#REF!</v>
      </c>
      <c r="L113" t="e">
        <f t="shared" si="1"/>
        <v>#REF!</v>
      </c>
      <c r="M113" t="e">
        <f t="shared" si="2"/>
        <v>#REF!</v>
      </c>
    </row>
    <row r="114" spans="1:13" x14ac:dyDescent="0.25">
      <c r="A114" s="14" t="str">
        <f>IF('PAI 2025_TR2'!H21="","",'PAI 2025_TR2'!H21)</f>
        <v>Gestión con valores para resultados</v>
      </c>
      <c r="B114" t="str">
        <f t="shared" si="9"/>
        <v>GV</v>
      </c>
      <c r="C114" t="str">
        <f>'PAI 2025_TR2'!K21</f>
        <v>2 Fortalecimiento de los sistemas de información para la gestión de la Alimentación Escolar Nacional</v>
      </c>
      <c r="D114" t="str">
        <f t="shared" si="4"/>
        <v>SIP</v>
      </c>
      <c r="E114" t="str">
        <f>'PAI 2025_TR2'!L21</f>
        <v>2.1 Fortalecer la gestión y el seguimiento del PAE a través de herramientas TIC</v>
      </c>
      <c r="F114" t="str">
        <f t="shared" si="5"/>
        <v>SIP_1</v>
      </c>
      <c r="G114" t="str">
        <f>'PAI 2025_TR2'!M21</f>
        <v>2.1.1 Servicio de información en materia educativa</v>
      </c>
      <c r="H114" t="str">
        <f t="shared" si="6"/>
        <v>SIP_11</v>
      </c>
      <c r="I114" t="str">
        <f>'PAI 2025_TR2'!O21</f>
        <v>210 Subdirección de Información</v>
      </c>
      <c r="J114" t="str">
        <f t="shared" si="10"/>
        <v>210</v>
      </c>
      <c r="K114" t="e">
        <f t="shared" si="11"/>
        <v>#REF!</v>
      </c>
      <c r="L114" t="e">
        <f t="shared" si="1"/>
        <v>#REF!</v>
      </c>
      <c r="M114" t="str">
        <f t="shared" si="2"/>
        <v>SIM</v>
      </c>
    </row>
    <row r="115" spans="1:13" x14ac:dyDescent="0.25">
      <c r="A115" s="14" t="str">
        <f>IF('PAI 2025_TR2'!H22="","",'PAI 2025_TR2'!H22)</f>
        <v>Gestión con valores para resultados</v>
      </c>
      <c r="B115" t="str">
        <f t="shared" si="9"/>
        <v>GV</v>
      </c>
      <c r="C115" t="str">
        <f>'PAI 2025_TR2'!K22</f>
        <v>2 Fortalecimiento de los sistemas de información para la gestión de la Alimentación Escolar Nacional</v>
      </c>
      <c r="D115" t="str">
        <f t="shared" si="4"/>
        <v>SIP</v>
      </c>
      <c r="E115" t="str">
        <f>'PAI 2025_TR2'!L22</f>
        <v>2.1 Fortalecer la gestión y el seguimiento del PAE a través de herramientas TIC</v>
      </c>
      <c r="F115" t="str">
        <f t="shared" si="5"/>
        <v>SIP_1</v>
      </c>
      <c r="G115" t="str">
        <f>'PAI 2025_TR2'!M22</f>
        <v>2.1.1 Servicio de información en materia educativa</v>
      </c>
      <c r="H115" t="str">
        <f t="shared" si="6"/>
        <v>SIP_11</v>
      </c>
      <c r="I115" t="str">
        <f>'PAI 2025_TR2'!O22</f>
        <v>210 Subdirección de Información</v>
      </c>
      <c r="J115" t="str">
        <f t="shared" si="10"/>
        <v>210</v>
      </c>
      <c r="K115" t="e">
        <f t="shared" si="11"/>
        <v>#REF!</v>
      </c>
      <c r="L115" t="e">
        <f t="shared" si="1"/>
        <v>#REF!</v>
      </c>
      <c r="M115" t="str">
        <f t="shared" si="2"/>
        <v>SIM</v>
      </c>
    </row>
    <row r="116" spans="1:13" x14ac:dyDescent="0.25">
      <c r="A116" s="14" t="str">
        <f>IF('PAI 2025_TR2'!H23="","",'PAI 2025_TR2'!H23)</f>
        <v>Gestión con valores para resultados</v>
      </c>
      <c r="B116" t="str">
        <f t="shared" si="9"/>
        <v>GV</v>
      </c>
      <c r="C116" t="str">
        <f>'PAI 2025_TR2'!K23</f>
        <v>2 Fortalecimiento de los sistemas de información para la gestión de la Alimentación Escolar Nacional</v>
      </c>
      <c r="D116" t="str">
        <f t="shared" si="4"/>
        <v>SIP</v>
      </c>
      <c r="E116" t="str">
        <f>'PAI 2025_TR2'!L23</f>
        <v>2.1 Fortalecer la gestión y el seguimiento del PAE a través de herramientas TIC</v>
      </c>
      <c r="F116" t="str">
        <f t="shared" si="5"/>
        <v>SIP_1</v>
      </c>
      <c r="G116" t="str">
        <f>'PAI 2025_TR2'!M23</f>
        <v>2.1.1 Servicio de información en materia educativa</v>
      </c>
      <c r="H116" t="str">
        <f t="shared" si="6"/>
        <v>SIP_11</v>
      </c>
      <c r="I116" t="str">
        <f>'PAI 2025_TR2'!O23</f>
        <v>210 Subdirección de Información</v>
      </c>
      <c r="J116" t="str">
        <f t="shared" si="10"/>
        <v>210</v>
      </c>
      <c r="K116" t="e">
        <f t="shared" si="11"/>
        <v>#REF!</v>
      </c>
      <c r="L116" t="e">
        <f t="shared" si="1"/>
        <v>#REF!</v>
      </c>
      <c r="M116" t="str">
        <f t="shared" si="2"/>
        <v>SIM</v>
      </c>
    </row>
    <row r="117" spans="1:13" x14ac:dyDescent="0.25">
      <c r="A117" s="14" t="str">
        <f>IF('PAI 2025_TR2'!H24="","",'PAI 2025_TR2'!H24)</f>
        <v>Gestión con valores para resultados</v>
      </c>
      <c r="B117" t="str">
        <f t="shared" si="9"/>
        <v>GV</v>
      </c>
      <c r="C117" t="str">
        <f>'PAI 2025_TR2'!K24</f>
        <v>2 Fortalecimiento de los sistemas de información para la gestión de la Alimentación Escolar Nacional</v>
      </c>
      <c r="D117" t="str">
        <f t="shared" si="4"/>
        <v>SIP</v>
      </c>
      <c r="E117" t="str">
        <f>'PAI 2025_TR2'!L24</f>
        <v>2.3 Promover el acceso y uso de la información del PAE para la toma de decisiones</v>
      </c>
      <c r="F117" t="str">
        <f t="shared" si="5"/>
        <v>SIP_3</v>
      </c>
      <c r="G117" t="str">
        <f>'PAI 2025_TR2'!M24</f>
        <v>2.3.1 Servicio de monitoreo y seguimiento a partir de la analítica de datos del PAE</v>
      </c>
      <c r="H117" t="str">
        <f t="shared" si="6"/>
        <v>SIP_31</v>
      </c>
      <c r="I117" t="str">
        <f>'PAI 2025_TR2'!O24</f>
        <v>210 Subdirección de Información</v>
      </c>
      <c r="J117" t="str">
        <f t="shared" si="10"/>
        <v>210</v>
      </c>
      <c r="K117" t="e">
        <f t="shared" si="11"/>
        <v>#REF!</v>
      </c>
      <c r="L117" t="e">
        <f t="shared" si="1"/>
        <v>#REF!</v>
      </c>
      <c r="M117" t="str">
        <f t="shared" si="2"/>
        <v>SMS</v>
      </c>
    </row>
    <row r="118" spans="1:13" x14ac:dyDescent="0.25">
      <c r="A118" s="14" t="str">
        <f>IF('PAI 2025_TR2'!H25="","",'PAI 2025_TR2'!H25)</f>
        <v>Gestión con valores para resultados</v>
      </c>
      <c r="B118" t="str">
        <f t="shared" si="9"/>
        <v>GV</v>
      </c>
      <c r="C118" t="str">
        <f>'PAI 2025_TR2'!K25</f>
        <v>2 Fortalecimiento de los sistemas de información para la gestión de la Alimentación Escolar Nacional</v>
      </c>
      <c r="D118" t="str">
        <f t="shared" si="4"/>
        <v>SIP</v>
      </c>
      <c r="E118" t="str">
        <f>'PAI 2025_TR2'!L25</f>
        <v>2.2 Implementar mejoras tecnológicas para la gestión de la Unidad de Alimentos para Aprender</v>
      </c>
      <c r="F118" t="str">
        <f t="shared" si="5"/>
        <v>SIP_2</v>
      </c>
      <c r="G118" t="str">
        <f>'PAI 2025_TR2'!M25</f>
        <v>2.2.1 Servicio de información implementado</v>
      </c>
      <c r="H118" t="str">
        <f t="shared" si="6"/>
        <v>SIP_21</v>
      </c>
      <c r="I118" t="str">
        <f>'PAI 2025_TR2'!O25</f>
        <v>210 Subdirección de Información</v>
      </c>
      <c r="J118" t="str">
        <f t="shared" si="10"/>
        <v>210</v>
      </c>
      <c r="K118" t="e">
        <f t="shared" si="11"/>
        <v>#REF!</v>
      </c>
      <c r="L118" t="e">
        <f t="shared" si="1"/>
        <v>#REF!</v>
      </c>
      <c r="M118" t="str">
        <f t="shared" si="2"/>
        <v>SII</v>
      </c>
    </row>
    <row r="119" spans="1:13" x14ac:dyDescent="0.25">
      <c r="A119" s="14" t="str">
        <f>IF('PAI 2025_TR2'!H26="","",'PAI 2025_TR2'!H26)</f>
        <v>Gestión con valores para resultados</v>
      </c>
      <c r="B119" t="str">
        <f t="shared" si="9"/>
        <v>GV</v>
      </c>
      <c r="C119" t="str">
        <f>'PAI 2025_TR2'!K26</f>
        <v>2 Fortalecimiento de los sistemas de información para la gestión de la Alimentación Escolar Nacional</v>
      </c>
      <c r="D119" t="str">
        <f t="shared" si="4"/>
        <v>SIP</v>
      </c>
      <c r="E119" t="str">
        <f>'PAI 2025_TR2'!L26</f>
        <v>2.2 Implementar mejoras tecnológicas para la gestión de la Unidad de Alimentos para Aprender</v>
      </c>
      <c r="F119" t="str">
        <f t="shared" si="5"/>
        <v>SIP_2</v>
      </c>
      <c r="G119" t="str">
        <f>'PAI 2025_TR2'!M26</f>
        <v>2.2.1 Servicio de información implementado</v>
      </c>
      <c r="H119" t="str">
        <f t="shared" si="6"/>
        <v>SIP_21</v>
      </c>
      <c r="I119" t="str">
        <f>'PAI 2025_TR2'!O26</f>
        <v>210 Subdirección de Información</v>
      </c>
      <c r="J119" t="str">
        <f t="shared" si="10"/>
        <v>210</v>
      </c>
      <c r="K119" t="e">
        <f t="shared" si="11"/>
        <v>#REF!</v>
      </c>
      <c r="L119" t="e">
        <f t="shared" si="1"/>
        <v>#REF!</v>
      </c>
      <c r="M119" t="str">
        <f t="shared" si="2"/>
        <v>SII</v>
      </c>
    </row>
    <row r="120" spans="1:13" x14ac:dyDescent="0.25">
      <c r="A120" s="14" t="str">
        <f>IF('PAI 2025_TR2'!H28="","",'PAI 2025_TR2'!H28)</f>
        <v xml:space="preserve">Gestión del conocimiento y la innovación </v>
      </c>
      <c r="B120" t="str">
        <f t="shared" si="9"/>
        <v>GC</v>
      </c>
      <c r="C120" t="str">
        <f>'PAI 2025_TR2'!K28</f>
        <v>1 Ampliación del programa de alimentación escolar a nivel nacional</v>
      </c>
      <c r="D120" t="str">
        <f t="shared" si="4"/>
        <v>PAE</v>
      </c>
      <c r="E120" t="str">
        <f>'PAI 2025_TR2'!L28</f>
        <v xml:space="preserve">1.1 Ampliar el acceso a complementos alimentarios de los estudiantes matriculados en el sector oficial </v>
      </c>
      <c r="F120" t="str">
        <f t="shared" si="5"/>
        <v>PAE_1</v>
      </c>
      <c r="G120" t="str">
        <f>'PAI 2025_TR2'!M28</f>
        <v>1.1.1 Servicio de Asistencia Técnica para la implementación del PAE</v>
      </c>
      <c r="H120" t="str">
        <f t="shared" si="6"/>
        <v>PAE_11</v>
      </c>
      <c r="I120" t="str">
        <f>'PAI 2025_TR2'!O28</f>
        <v>220 Subdirección de Análisis, Calidad e Innovación</v>
      </c>
      <c r="J120" t="str">
        <f t="shared" si="10"/>
        <v>220</v>
      </c>
      <c r="K120">
        <f t="shared" si="11"/>
        <v>1</v>
      </c>
      <c r="L120" t="str">
        <f t="shared" si="1"/>
        <v>220-01</v>
      </c>
      <c r="M120" t="str">
        <f t="shared" si="2"/>
        <v>SAT</v>
      </c>
    </row>
    <row r="121" spans="1:13" x14ac:dyDescent="0.25">
      <c r="A121" s="14" t="str">
        <f>IF('PAI 2025_TR2'!H29="","",'PAI 2025_TR2'!H29)</f>
        <v xml:space="preserve">Gestión del conocimiento y la innovación </v>
      </c>
      <c r="B121" t="str">
        <f t="shared" si="9"/>
        <v>GC</v>
      </c>
      <c r="C121" t="str">
        <f>'PAI 2025_TR2'!K29</f>
        <v>1 Ampliación del programa de alimentación escolar a nivel nacional</v>
      </c>
      <c r="D121" t="str">
        <f t="shared" si="4"/>
        <v>PAE</v>
      </c>
      <c r="E121" t="str">
        <f>'PAI 2025_TR2'!L29</f>
        <v xml:space="preserve">1.1 Ampliar el acceso a complementos alimentarios de los estudiantes matriculados en el sector oficial </v>
      </c>
      <c r="F121" t="str">
        <f t="shared" si="5"/>
        <v>PAE_1</v>
      </c>
      <c r="G121" t="str">
        <f>'PAI 2025_TR2'!M29</f>
        <v>1.1.1 Servicio de Asistencia Técnica para la implementación del PAE</v>
      </c>
      <c r="H121" t="str">
        <f t="shared" si="6"/>
        <v>PAE_11</v>
      </c>
      <c r="I121" t="str">
        <f>'PAI 2025_TR2'!O29</f>
        <v>220 Subdirección de Análisis, Calidad e Innovación</v>
      </c>
      <c r="J121" t="str">
        <f t="shared" si="10"/>
        <v>220</v>
      </c>
      <c r="K121">
        <f t="shared" si="11"/>
        <v>2</v>
      </c>
      <c r="L121" t="str">
        <f t="shared" si="1"/>
        <v>220-02</v>
      </c>
      <c r="M121" t="str">
        <f t="shared" si="2"/>
        <v>SAT</v>
      </c>
    </row>
    <row r="122" spans="1:13" x14ac:dyDescent="0.25">
      <c r="A122" s="14" t="str">
        <f>IF('PAI 2025_TR2'!H30="","",'PAI 2025_TR2'!H30)</f>
        <v>Gestión con valores para resultados</v>
      </c>
      <c r="B122" t="str">
        <f t="shared" si="9"/>
        <v>GV</v>
      </c>
      <c r="C122" t="str">
        <f>'PAI 2025_TR2'!K30</f>
        <v>1 Ampliación del programa de alimentación escolar a nivel nacional</v>
      </c>
      <c r="D122" t="str">
        <f t="shared" si="4"/>
        <v>PAE</v>
      </c>
      <c r="E122" t="str">
        <f>'PAI 2025_TR2'!L30</f>
        <v xml:space="preserve">1.1 Ampliar el acceso a complementos alimentarios de los estudiantes matriculados en el sector oficial </v>
      </c>
      <c r="F122" t="str">
        <f t="shared" si="5"/>
        <v>PAE_1</v>
      </c>
      <c r="G122" t="str">
        <f>'PAI 2025_TR2'!M30</f>
        <v>1.1.1 Servicio de Asistencia Técnica para la implementación del PAE</v>
      </c>
      <c r="H122" t="str">
        <f t="shared" si="6"/>
        <v>PAE_11</v>
      </c>
      <c r="I122" t="str">
        <f>'PAI 2025_TR2'!O30</f>
        <v>230 Subdirección de Fortalecimiento</v>
      </c>
      <c r="J122" t="str">
        <f t="shared" si="10"/>
        <v>230</v>
      </c>
      <c r="K122">
        <f t="shared" si="11"/>
        <v>1</v>
      </c>
      <c r="L122" t="str">
        <f t="shared" si="1"/>
        <v>230-01</v>
      </c>
      <c r="M122" t="str">
        <f t="shared" si="2"/>
        <v>SAT</v>
      </c>
    </row>
    <row r="123" spans="1:13" x14ac:dyDescent="0.25">
      <c r="A123" s="14" t="str">
        <f>IF('PAI 2025_TR2'!H31="","",'PAI 2025_TR2'!H31)</f>
        <v>Gestión con valores para resultados</v>
      </c>
      <c r="B123" t="str">
        <f t="shared" si="9"/>
        <v>GV</v>
      </c>
      <c r="C123" t="str">
        <f>'PAI 2025_TR2'!K31</f>
        <v>1 Ampliación del programa de alimentación escolar a nivel nacional</v>
      </c>
      <c r="D123" t="str">
        <f t="shared" si="4"/>
        <v>PAE</v>
      </c>
      <c r="E123" t="str">
        <f>'PAI 2025_TR2'!L31</f>
        <v xml:space="preserve">1.1 Ampliar el acceso a complementos alimentarios de los estudiantes matriculados en el sector oficial </v>
      </c>
      <c r="F123" t="str">
        <f t="shared" si="5"/>
        <v>PAE_1</v>
      </c>
      <c r="G123" t="str">
        <f>'PAI 2025_TR2'!M31</f>
        <v>1.1.2 Servicio de apoyo financiero a entidades territoriales para la ejecución de estrategias de permanencia con alimentación escolar</v>
      </c>
      <c r="H123" t="str">
        <f t="shared" si="6"/>
        <v>PAE_12</v>
      </c>
      <c r="I123" t="str">
        <f>'PAI 2025_TR2'!O31</f>
        <v>130 Dirección General - Control Interno</v>
      </c>
      <c r="J123" t="str">
        <f t="shared" si="10"/>
        <v>130</v>
      </c>
      <c r="K123">
        <f t="shared" si="11"/>
        <v>1</v>
      </c>
      <c r="L123" t="str">
        <f t="shared" si="1"/>
        <v>130-01</v>
      </c>
      <c r="M123" t="str">
        <f t="shared" si="2"/>
        <v>SAF</v>
      </c>
    </row>
    <row r="124" spans="1:13" x14ac:dyDescent="0.25">
      <c r="A124" s="14" t="str">
        <f>IF('PAI 2025_TR2'!H32="","",'PAI 2025_TR2'!H32)</f>
        <v>Gestión con valores para resultados</v>
      </c>
      <c r="B124" t="str">
        <f t="shared" si="9"/>
        <v>GV</v>
      </c>
      <c r="C124" t="str">
        <f>'PAI 2025_TR2'!K32</f>
        <v>1 Ampliación del programa de alimentación escolar a nivel nacional</v>
      </c>
      <c r="D124" t="str">
        <f t="shared" si="4"/>
        <v>PAE</v>
      </c>
      <c r="E124" t="str">
        <f>'PAI 2025_TR2'!L32</f>
        <v xml:space="preserve">1.1 Ampliar el acceso a complementos alimentarios de los estudiantes matriculados en el sector oficial </v>
      </c>
      <c r="F124" t="str">
        <f t="shared" si="5"/>
        <v>PAE_1</v>
      </c>
      <c r="G124" t="str">
        <f>'PAI 2025_TR2'!M32</f>
        <v>1.1.1 Servicio de Asistencia Técnica para la implementación del PAE</v>
      </c>
      <c r="H124" t="str">
        <f t="shared" si="6"/>
        <v>PAE_11</v>
      </c>
      <c r="I124" t="str">
        <f>'PAI 2025_TR2'!O32</f>
        <v>230 Subdirección de Fortalecimiento</v>
      </c>
      <c r="J124" t="str">
        <f t="shared" si="10"/>
        <v>230</v>
      </c>
      <c r="K124">
        <f t="shared" si="11"/>
        <v>1</v>
      </c>
      <c r="L124" t="str">
        <f t="shared" si="1"/>
        <v>230-01</v>
      </c>
      <c r="M124" t="str">
        <f t="shared" si="2"/>
        <v>SAT</v>
      </c>
    </row>
    <row r="125" spans="1:13" x14ac:dyDescent="0.25">
      <c r="A125" s="14" t="str">
        <f>IF('PAI 2025_TR2'!H34="","",'PAI 2025_TR2'!H34)</f>
        <v xml:space="preserve">Talento Humano </v>
      </c>
      <c r="B125" t="str">
        <f t="shared" si="9"/>
        <v>TH</v>
      </c>
      <c r="C125" t="str">
        <f>'PAI 2025_TR2'!K34</f>
        <v>N/A</v>
      </c>
      <c r="D125" t="str">
        <f t="shared" si="4"/>
        <v/>
      </c>
      <c r="E125" t="str">
        <f>'PAI 2025_TR2'!L34</f>
        <v>N/A</v>
      </c>
      <c r="F125" t="str">
        <f t="shared" si="5"/>
        <v/>
      </c>
      <c r="G125" t="str">
        <f>'PAI 2025_TR2'!M34</f>
        <v>N/A</v>
      </c>
      <c r="H125" t="str">
        <f t="shared" si="6"/>
        <v/>
      </c>
      <c r="I125" t="str">
        <f>'PAI 2025_TR2'!O34</f>
        <v>240 Subdirección de Gestión Corporativa</v>
      </c>
      <c r="J125" t="str">
        <f t="shared" si="10"/>
        <v>240</v>
      </c>
      <c r="K125">
        <f t="shared" si="11"/>
        <v>1</v>
      </c>
      <c r="L125" t="str">
        <f t="shared" si="1"/>
        <v>240-01</v>
      </c>
      <c r="M125" t="str">
        <f t="shared" si="2"/>
        <v/>
      </c>
    </row>
    <row r="126" spans="1:13" x14ac:dyDescent="0.25">
      <c r="A126" s="14" t="str">
        <f>IF('PAI 2025_TR2'!H35="","",'PAI 2025_TR2'!H35)</f>
        <v xml:space="preserve">Talento Humano </v>
      </c>
      <c r="B126" t="str">
        <f t="shared" si="9"/>
        <v>TH</v>
      </c>
      <c r="C126" t="str">
        <f>'PAI 2025_TR2'!K35</f>
        <v>N/A</v>
      </c>
      <c r="D126" t="str">
        <f t="shared" si="4"/>
        <v/>
      </c>
      <c r="E126" t="str">
        <f>'PAI 2025_TR2'!L35</f>
        <v>N/A</v>
      </c>
      <c r="F126" t="str">
        <f t="shared" si="5"/>
        <v/>
      </c>
      <c r="G126" t="str">
        <f>'PAI 2025_TR2'!M35</f>
        <v>N/A</v>
      </c>
      <c r="H126" t="str">
        <f t="shared" si="6"/>
        <v/>
      </c>
      <c r="I126" t="str">
        <f>'PAI 2025_TR2'!O35</f>
        <v>240 Subdirección de Gestión Corporativa</v>
      </c>
      <c r="J126" t="str">
        <f t="shared" si="10"/>
        <v>240</v>
      </c>
      <c r="K126">
        <f t="shared" si="11"/>
        <v>2</v>
      </c>
      <c r="L126" t="str">
        <f t="shared" si="1"/>
        <v>240-02</v>
      </c>
      <c r="M126" t="str">
        <f>IF(G126="N/A","",VLOOKUP(G126,$E$55:$H$59,4,0))</f>
        <v/>
      </c>
    </row>
    <row r="127" spans="1:13" x14ac:dyDescent="0.25">
      <c r="A127" s="14" t="str">
        <f>IF('PAI 2025_TR2'!H36="","",'PAI 2025_TR2'!H36)</f>
        <v xml:space="preserve">Talento Humano </v>
      </c>
      <c r="B127" t="str">
        <f t="shared" si="9"/>
        <v>TH</v>
      </c>
      <c r="C127" t="str">
        <f>'PAI 2025_TR2'!K36</f>
        <v>N/A</v>
      </c>
      <c r="D127" t="str">
        <f t="shared" si="4"/>
        <v/>
      </c>
      <c r="E127" t="str">
        <f>'PAI 2025_TR2'!L36</f>
        <v>N/A</v>
      </c>
      <c r="F127" t="str">
        <f t="shared" si="5"/>
        <v/>
      </c>
      <c r="G127" t="str">
        <f>'PAI 2025_TR2'!M36</f>
        <v>N/A</v>
      </c>
      <c r="H127" t="str">
        <f t="shared" si="6"/>
        <v/>
      </c>
      <c r="I127" t="str">
        <f>'PAI 2025_TR2'!O36</f>
        <v>240 Subdirección de Gestión Corporativa</v>
      </c>
      <c r="J127" t="str">
        <f t="shared" si="10"/>
        <v>240</v>
      </c>
      <c r="K127">
        <f t="shared" si="11"/>
        <v>3</v>
      </c>
      <c r="L127" t="str">
        <f t="shared" ref="L127:L133" si="12">IF(J127="","",J127&amp;IF(K127&lt;10,"-0"&amp;K127,J127&amp;"-"&amp;K127))</f>
        <v>240-03</v>
      </c>
      <c r="M127" t="str">
        <f t="shared" ref="M127:M137" si="13">IF(G127="N/A","",VLOOKUP(G127,$E$55:$H$59,4,0))</f>
        <v/>
      </c>
    </row>
    <row r="128" spans="1:13" x14ac:dyDescent="0.25">
      <c r="A128" s="14" t="str">
        <f>IF('PAI 2025_TR2'!H37="","",'PAI 2025_TR2'!H37)</f>
        <v xml:space="preserve">Talento Humano </v>
      </c>
      <c r="B128" t="str">
        <f t="shared" si="9"/>
        <v>TH</v>
      </c>
      <c r="C128" t="str">
        <f>'PAI 2025_TR2'!K37</f>
        <v>N/A</v>
      </c>
      <c r="D128" t="str">
        <f t="shared" si="4"/>
        <v/>
      </c>
      <c r="E128" t="str">
        <f>'PAI 2025_TR2'!L37</f>
        <v>N/A</v>
      </c>
      <c r="F128" t="str">
        <f t="shared" si="5"/>
        <v/>
      </c>
      <c r="G128" t="str">
        <f>'PAI 2025_TR2'!M37</f>
        <v>N/A</v>
      </c>
      <c r="H128" t="str">
        <f t="shared" si="6"/>
        <v/>
      </c>
      <c r="I128" t="str">
        <f>'PAI 2025_TR2'!O37</f>
        <v>240 Subdirección de Gestión Corporativa</v>
      </c>
      <c r="J128" t="str">
        <f t="shared" si="10"/>
        <v>240</v>
      </c>
      <c r="K128">
        <f t="shared" si="11"/>
        <v>4</v>
      </c>
      <c r="L128" t="str">
        <f t="shared" si="12"/>
        <v>240-04</v>
      </c>
      <c r="M128" t="str">
        <f t="shared" si="13"/>
        <v/>
      </c>
    </row>
    <row r="129" spans="1:13" x14ac:dyDescent="0.25">
      <c r="A129" s="14" t="str">
        <f>IF('PAI 2025_TR2'!H38="","",'PAI 2025_TR2'!H38)</f>
        <v xml:space="preserve">Talento Humano </v>
      </c>
      <c r="B129" t="str">
        <f t="shared" si="9"/>
        <v>TH</v>
      </c>
      <c r="C129" t="str">
        <f>'PAI 2025_TR2'!K38</f>
        <v>N/A</v>
      </c>
      <c r="D129" t="str">
        <f t="shared" si="4"/>
        <v/>
      </c>
      <c r="E129" t="str">
        <f>'PAI 2025_TR2'!L38</f>
        <v>N/A</v>
      </c>
      <c r="F129" t="str">
        <f t="shared" si="5"/>
        <v/>
      </c>
      <c r="G129" t="str">
        <f>'PAI 2025_TR2'!M38</f>
        <v>N/A</v>
      </c>
      <c r="H129" t="str">
        <f t="shared" si="6"/>
        <v/>
      </c>
      <c r="I129" t="str">
        <f>'PAI 2025_TR2'!O38</f>
        <v>240 Subdirección de Gestión Corporativa</v>
      </c>
      <c r="J129" t="str">
        <f t="shared" si="10"/>
        <v>240</v>
      </c>
      <c r="K129">
        <f t="shared" si="11"/>
        <v>5</v>
      </c>
      <c r="L129" t="str">
        <f t="shared" si="12"/>
        <v>240-05</v>
      </c>
      <c r="M129" t="str">
        <f t="shared" si="13"/>
        <v/>
      </c>
    </row>
    <row r="130" spans="1:13" x14ac:dyDescent="0.25">
      <c r="A130" s="14" t="str">
        <f>IF('PAI 2025_TR2'!H39="","",'PAI 2025_TR2'!H39)</f>
        <v xml:space="preserve">Talento Humano </v>
      </c>
      <c r="B130" t="str">
        <f t="shared" si="9"/>
        <v>TH</v>
      </c>
      <c r="C130" t="str">
        <f>'PAI 2025_TR2'!K39</f>
        <v>N/A</v>
      </c>
      <c r="D130" t="str">
        <f t="shared" si="4"/>
        <v/>
      </c>
      <c r="E130" t="str">
        <f>'PAI 2025_TR2'!L39</f>
        <v>N/A</v>
      </c>
      <c r="F130" t="str">
        <f t="shared" si="5"/>
        <v/>
      </c>
      <c r="G130" t="str">
        <f>'PAI 2025_TR2'!M39</f>
        <v>N/A</v>
      </c>
      <c r="H130" t="str">
        <f t="shared" si="6"/>
        <v/>
      </c>
      <c r="I130" t="str">
        <f>'PAI 2025_TR2'!O39</f>
        <v>240 Subdirección de Gestión Corporativa</v>
      </c>
      <c r="J130" t="str">
        <f t="shared" si="10"/>
        <v>240</v>
      </c>
      <c r="K130">
        <f t="shared" si="11"/>
        <v>6</v>
      </c>
      <c r="L130" t="str">
        <f t="shared" si="12"/>
        <v>240-06</v>
      </c>
      <c r="M130" t="str">
        <f t="shared" si="13"/>
        <v/>
      </c>
    </row>
    <row r="131" spans="1:13" x14ac:dyDescent="0.25">
      <c r="A131" s="14" t="str">
        <f>IF('PAI 2025_TR2'!H40="","",'PAI 2025_TR2'!H40)</f>
        <v xml:space="preserve">Direccionamiento Estratégico </v>
      </c>
      <c r="B131" t="str">
        <f t="shared" si="9"/>
        <v>DE</v>
      </c>
      <c r="C131" t="str">
        <f>'PAI 2025_TR2'!K40</f>
        <v>1 Ampliación del programa de alimentación escolar a nivel nacional</v>
      </c>
      <c r="D131" t="str">
        <f t="shared" si="4"/>
        <v>PAE</v>
      </c>
      <c r="E131" t="str">
        <f>'PAI 2025_TR2'!L40</f>
        <v xml:space="preserve">1.1 Ampliar el acceso a complementos alimentarios de los estudiantes matriculados en el sector oficial </v>
      </c>
      <c r="F131" t="str">
        <f t="shared" si="5"/>
        <v>PAE_1</v>
      </c>
      <c r="G131" t="str">
        <f>'PAI 2025_TR2'!M40</f>
        <v>1.1.1 Servicio de Asistencia Técnica para la implementación del PAE</v>
      </c>
      <c r="H131" t="str">
        <f t="shared" si="6"/>
        <v>PAE_11</v>
      </c>
      <c r="I131" t="str">
        <f>'PAI 2025_TR2'!O40</f>
        <v>240 Subdirección de Gestión Corporativa</v>
      </c>
      <c r="J131" t="str">
        <f t="shared" si="10"/>
        <v>240</v>
      </c>
      <c r="K131">
        <f t="shared" si="11"/>
        <v>7</v>
      </c>
      <c r="L131" t="str">
        <f t="shared" si="12"/>
        <v>240-07</v>
      </c>
      <c r="M131" t="str">
        <f t="shared" si="13"/>
        <v>SAT</v>
      </c>
    </row>
    <row r="132" spans="1:13" x14ac:dyDescent="0.25">
      <c r="A132" s="14" t="str">
        <f>IF('PAI 2025_TR2'!H41="","",'PAI 2025_TR2'!H41)</f>
        <v xml:space="preserve">Información y Comunicación </v>
      </c>
      <c r="B132" t="str">
        <f t="shared" si="9"/>
        <v>IC</v>
      </c>
      <c r="C132" t="str">
        <f>'PAI 2025_TR2'!K41</f>
        <v>1 Ampliación del programa de alimentación escolar a nivel nacional</v>
      </c>
      <c r="D132" t="str">
        <f t="shared" si="4"/>
        <v>PAE</v>
      </c>
      <c r="E132" t="str">
        <f>'PAI 2025_TR2'!L41</f>
        <v xml:space="preserve">1.1 Ampliar el acceso a complementos alimentarios de los estudiantes matriculados en el sector oficial </v>
      </c>
      <c r="F132" t="str">
        <f t="shared" si="5"/>
        <v>PAE_1</v>
      </c>
      <c r="G132" t="str">
        <f>'PAI 2025_TR2'!M41</f>
        <v>1.1.1 Servicio de Asistencia Técnica para la implementación del PAE</v>
      </c>
      <c r="H132" t="str">
        <f t="shared" si="6"/>
        <v>PAE_11</v>
      </c>
      <c r="I132" t="str">
        <f>'PAI 2025_TR2'!O41</f>
        <v>240 Subdirección de Gestión Corporativa</v>
      </c>
      <c r="J132" t="str">
        <f t="shared" si="10"/>
        <v>240</v>
      </c>
      <c r="K132">
        <f t="shared" si="11"/>
        <v>8</v>
      </c>
      <c r="L132" t="str">
        <f t="shared" si="12"/>
        <v>240-08</v>
      </c>
      <c r="M132" t="str">
        <f t="shared" si="13"/>
        <v>SAT</v>
      </c>
    </row>
    <row r="133" spans="1:13" x14ac:dyDescent="0.25">
      <c r="A133" s="14" t="str">
        <f>IF('PAI 2025_TR2'!H42="","",'PAI 2025_TR2'!H42)</f>
        <v>Gestión con valores para resultados</v>
      </c>
      <c r="B133" t="str">
        <f t="shared" si="9"/>
        <v>GV</v>
      </c>
      <c r="C133" t="str">
        <f>'PAI 2025_TR2'!K42</f>
        <v>1 Ampliación del programa de alimentación escolar a nivel nacional</v>
      </c>
      <c r="D133" t="str">
        <f>IF(C133="N/A","",VLOOKUP(C133,$A$55:$B$56,2,0))</f>
        <v>PAE</v>
      </c>
      <c r="E133" t="str">
        <f>'PAI 2025_TR2'!L42</f>
        <v xml:space="preserve">1.1 Ampliar el acceso a complementos alimentarios de los estudiantes matriculados en el sector oficial </v>
      </c>
      <c r="F133" t="str">
        <f t="shared" si="5"/>
        <v>PAE_1</v>
      </c>
      <c r="G133" t="str">
        <f>'PAI 2025_TR2'!M42</f>
        <v>1.1.1 Servicio de Asistencia Técnica para la implementación del PAE</v>
      </c>
      <c r="H133" t="str">
        <f t="shared" si="6"/>
        <v>PAE_11</v>
      </c>
      <c r="I133" t="str">
        <f>'PAI 2025_TR2'!O42</f>
        <v>240 Subdirección de Gestión Corporativa</v>
      </c>
      <c r="J133" t="str">
        <f t="shared" si="10"/>
        <v>240</v>
      </c>
      <c r="K133">
        <f t="shared" si="11"/>
        <v>9</v>
      </c>
      <c r="L133" t="str">
        <f t="shared" si="12"/>
        <v>240-09</v>
      </c>
      <c r="M133" t="str">
        <f t="shared" si="13"/>
        <v>SAT</v>
      </c>
    </row>
    <row r="134" spans="1:13" x14ac:dyDescent="0.25">
      <c r="A134" s="14" t="str">
        <f>IF('PAI 2025_TR2'!H43="","",'PAI 2025_TR2'!H43)</f>
        <v xml:space="preserve">Direccionamiento Estratégico </v>
      </c>
      <c r="B134" t="str">
        <f t="shared" si="9"/>
        <v>DE</v>
      </c>
      <c r="C134" t="str">
        <f>'PAI 2025_TR2'!K43</f>
        <v>1 Ampliación del programa de alimentación escolar a nivel nacional</v>
      </c>
      <c r="D134" t="str">
        <f t="shared" si="4"/>
        <v>PAE</v>
      </c>
      <c r="E134" t="str">
        <f>'PAI 2025_TR2'!L43</f>
        <v xml:space="preserve">1.1 Ampliar el acceso a complementos alimentarios de los estudiantes matriculados en el sector oficial </v>
      </c>
      <c r="F134" t="str">
        <f t="shared" si="5"/>
        <v>PAE_1</v>
      </c>
      <c r="G134" t="str">
        <f>'PAI 2025_TR2'!M43</f>
        <v>1.1.1 Servicio de Asistencia Técnica para la implementación del PAE</v>
      </c>
      <c r="H134" t="str">
        <f t="shared" si="6"/>
        <v>PAE_11</v>
      </c>
      <c r="I134" t="str">
        <f>'PAI 2025_TR2'!O43</f>
        <v>240 Subdirección de Gestión Corporativa</v>
      </c>
      <c r="J134" t="str">
        <f t="shared" si="10"/>
        <v>240</v>
      </c>
      <c r="K134">
        <f t="shared" si="11"/>
        <v>10</v>
      </c>
      <c r="L134" t="str">
        <f>IF(J134="","",J134&amp;IF(K134&lt;10,"-0"&amp;K134,"-"&amp;K134))</f>
        <v>240-10</v>
      </c>
      <c r="M134" t="str">
        <f t="shared" si="13"/>
        <v>SAT</v>
      </c>
    </row>
    <row r="135" spans="1:13" x14ac:dyDescent="0.25">
      <c r="A135" s="14" t="str">
        <f>IF('PAI 2025_TR2'!H44="","",'PAI 2025_TR2'!H44)</f>
        <v xml:space="preserve">Direccionamiento Estratégico </v>
      </c>
      <c r="B135" t="str">
        <f t="shared" si="9"/>
        <v>DE</v>
      </c>
      <c r="C135" t="str">
        <f>'PAI 2025_TR2'!K44</f>
        <v>1 Ampliación del programa de alimentación escolar a nivel nacional</v>
      </c>
      <c r="D135" t="str">
        <f t="shared" si="4"/>
        <v>PAE</v>
      </c>
      <c r="E135" t="str">
        <f>'PAI 2025_TR2'!L44</f>
        <v xml:space="preserve">1.1 Ampliar el acceso a complementos alimentarios de los estudiantes matriculados en el sector oficial </v>
      </c>
      <c r="F135" t="str">
        <f t="shared" si="5"/>
        <v>PAE_1</v>
      </c>
      <c r="G135" t="str">
        <f>'PAI 2025_TR2'!M44</f>
        <v>1.1.1 Servicio de Asistencia Técnica para la implementación del PAE</v>
      </c>
      <c r="H135" t="str">
        <f t="shared" si="6"/>
        <v>PAE_11</v>
      </c>
      <c r="I135" t="str">
        <f>'PAI 2025_TR2'!O44</f>
        <v>240 Subdirección de Gestión Corporativa</v>
      </c>
      <c r="J135" t="str">
        <f t="shared" si="10"/>
        <v>240</v>
      </c>
      <c r="K135">
        <f t="shared" si="11"/>
        <v>11</v>
      </c>
      <c r="L135" t="str">
        <f t="shared" ref="L135:L136" si="14">IF(J135="","",J135&amp;IF(K135&lt;10,"-0"&amp;K135,"-"&amp;K135))</f>
        <v>240-11</v>
      </c>
      <c r="M135" t="str">
        <f t="shared" si="13"/>
        <v>SAT</v>
      </c>
    </row>
    <row r="136" spans="1:13" x14ac:dyDescent="0.25">
      <c r="A136" s="14" t="str">
        <f>IF('PAI 2025_TR2'!H45="","",'PAI 2025_TR2'!H45)</f>
        <v>Gestión con valores para resultados</v>
      </c>
      <c r="B136" t="str">
        <f t="shared" si="9"/>
        <v>GV</v>
      </c>
      <c r="C136" t="str">
        <f>'PAI 2025_TR2'!K45</f>
        <v>N/A</v>
      </c>
      <c r="D136" t="str">
        <f t="shared" si="4"/>
        <v/>
      </c>
      <c r="E136" t="str">
        <f>'PAI 2025_TR2'!L45</f>
        <v>N/A</v>
      </c>
      <c r="F136" t="str">
        <f t="shared" si="5"/>
        <v/>
      </c>
      <c r="G136" t="str">
        <f>'PAI 2025_TR2'!M45</f>
        <v>N/A</v>
      </c>
      <c r="H136" t="str">
        <f t="shared" si="6"/>
        <v/>
      </c>
      <c r="I136" t="str">
        <f>'PAI 2025_TR2'!O45</f>
        <v>240 Subdirección de Gestión Corporativa</v>
      </c>
      <c r="J136" t="str">
        <f t="shared" si="10"/>
        <v>240</v>
      </c>
      <c r="K136">
        <f t="shared" si="11"/>
        <v>12</v>
      </c>
      <c r="L136" t="str">
        <f t="shared" si="14"/>
        <v>240-12</v>
      </c>
      <c r="M136" t="str">
        <f t="shared" si="13"/>
        <v/>
      </c>
    </row>
    <row r="137" spans="1:13" x14ac:dyDescent="0.25">
      <c r="A137" s="14" t="str">
        <f>IF('PAI 2025_TR2'!H47="","",'PAI 2025_TR2'!H47)</f>
        <v>Gestión con valores para resultados</v>
      </c>
      <c r="B137" t="str">
        <f t="shared" si="9"/>
        <v>GV</v>
      </c>
      <c r="C137" t="str">
        <f>'PAI 2025_TR2'!K47</f>
        <v>1 Ampliación del programa de alimentación escolar a nivel nacional</v>
      </c>
      <c r="D137" t="str">
        <f t="shared" si="4"/>
        <v>PAE</v>
      </c>
      <c r="E137" t="str">
        <f>'PAI 2025_TR2'!L47</f>
        <v xml:space="preserve">1.1 Ampliar el acceso a complementos alimentarios de los estudiantes matriculados en el sector oficial </v>
      </c>
      <c r="F137" t="str">
        <f t="shared" si="5"/>
        <v>PAE_1</v>
      </c>
      <c r="G137" t="str">
        <f>'PAI 2025_TR2'!M47</f>
        <v>1.1.1 Servicio de Asistencia Técnica para la implementación del PAE</v>
      </c>
      <c r="H137" t="str">
        <f t="shared" si="6"/>
        <v>PAE_11</v>
      </c>
      <c r="I137" t="str">
        <f>'PAI 2025_TR2'!O47</f>
        <v>240 Subdirección de Gestión Corporativa</v>
      </c>
      <c r="J137" t="str">
        <f t="shared" si="10"/>
        <v>240</v>
      </c>
      <c r="K137">
        <f t="shared" si="11"/>
        <v>13</v>
      </c>
      <c r="L137" t="str">
        <f>IF(J137="","",J137&amp;IF(K137&lt;10,"-0"&amp;K137,"-"&amp;K137))</f>
        <v>240-13</v>
      </c>
      <c r="M137" t="str">
        <f t="shared" si="13"/>
        <v>SAT</v>
      </c>
    </row>
    <row r="138" spans="1:13" x14ac:dyDescent="0.25">
      <c r="A138" s="14"/>
    </row>
    <row r="139" spans="1:13" x14ac:dyDescent="0.25">
      <c r="A139" s="14"/>
    </row>
    <row r="140" spans="1:13" x14ac:dyDescent="0.25">
      <c r="A140" s="14"/>
    </row>
    <row r="200" spans="1:5" x14ac:dyDescent="0.25">
      <c r="A200" s="62" t="s">
        <v>432</v>
      </c>
      <c r="B200" s="69" t="s">
        <v>433</v>
      </c>
      <c r="C200" s="69" t="s">
        <v>434</v>
      </c>
      <c r="D200" s="69" t="s">
        <v>435</v>
      </c>
      <c r="E200" s="69" t="s">
        <v>436</v>
      </c>
    </row>
    <row r="201" spans="1:5" x14ac:dyDescent="0.25">
      <c r="A201" s="63" t="s">
        <v>270</v>
      </c>
      <c r="B201">
        <f>COUNTIF('PAI 2025_TR2'!$H$8:$H$47,A201)</f>
        <v>7</v>
      </c>
      <c r="C201" s="64">
        <f>B201/B$208</f>
        <v>0.17499999999999999</v>
      </c>
      <c r="D201" s="65">
        <f>SUMIF('PAI 2025_TR2'!$H$8:$H$47,$A201,'PAI 2025_TR2'!$X$8:$X$47)</f>
        <v>122000000</v>
      </c>
      <c r="E201" s="66">
        <f>D201/D$234</f>
        <v>5.5582831133341726E-5</v>
      </c>
    </row>
    <row r="202" spans="1:5" x14ac:dyDescent="0.25">
      <c r="A202" s="63" t="s">
        <v>44</v>
      </c>
      <c r="B202">
        <f>COUNTIF('PAI 2025_TR2'!$H$8:$H$47,A202)</f>
        <v>11</v>
      </c>
      <c r="C202" s="64">
        <f t="shared" ref="C202:C207" si="15">B202/B$208</f>
        <v>0.27500000000000002</v>
      </c>
      <c r="D202" s="65">
        <f>SUMIF('PAI 2025_TR2'!$H$8:$H$47,$A202,'PAI 2025_TR2'!$X$8:$X$47)</f>
        <v>2169285512251</v>
      </c>
      <c r="E202" s="66">
        <f t="shared" ref="E202:E229" si="16">D202/D$234</f>
        <v>0.98831992055288553</v>
      </c>
    </row>
    <row r="203" spans="1:5" x14ac:dyDescent="0.25">
      <c r="A203" s="63" t="s">
        <v>100</v>
      </c>
      <c r="B203">
        <f>COUNTIF('PAI 2025_TR2'!$H$8:$H$47,A203)</f>
        <v>16</v>
      </c>
      <c r="C203" s="64">
        <f t="shared" si="15"/>
        <v>0.4</v>
      </c>
      <c r="D203" s="65">
        <f>SUMIF('PAI 2025_TR2'!$H$8:$H$47,$A203,'PAI 2025_TR2'!$X$8:$X$47)</f>
        <v>21857499435</v>
      </c>
      <c r="E203" s="66">
        <f t="shared" si="16"/>
        <v>9.9582106564976812E-3</v>
      </c>
    </row>
    <row r="204" spans="1:5" x14ac:dyDescent="0.25">
      <c r="A204" s="63" t="s">
        <v>58</v>
      </c>
      <c r="B204">
        <f>COUNTIF('PAI 2025_TR2'!$H$8:$H$47,A204)</f>
        <v>1</v>
      </c>
      <c r="C204" s="64">
        <f t="shared" si="15"/>
        <v>2.5000000000000001E-2</v>
      </c>
      <c r="D204" s="65">
        <f>SUMIF('PAI 2025_TR2'!$H$8:$H$47,$A204,'PAI 2025_TR2'!$X$8:$X$47)</f>
        <v>242000000</v>
      </c>
      <c r="E204" s="66">
        <f t="shared" si="16"/>
        <v>1.1025446831367784E-4</v>
      </c>
    </row>
    <row r="205" spans="1:5" x14ac:dyDescent="0.25">
      <c r="A205" s="63" t="s">
        <v>79</v>
      </c>
      <c r="B205">
        <f>COUNTIF('PAI 2025_TR2'!$H$8:$H$47,A205)</f>
        <v>2</v>
      </c>
      <c r="C205" s="64">
        <f t="shared" si="15"/>
        <v>0.05</v>
      </c>
      <c r="D205" s="65">
        <f>SUMIF('PAI 2025_TR2'!$H$8:$H$47,$A205,'PAI 2025_TR2'!$X$8:$X$47)</f>
        <v>1604993933</v>
      </c>
      <c r="E205" s="66">
        <f t="shared" si="16"/>
        <v>7.3123038318013923E-4</v>
      </c>
    </row>
    <row r="206" spans="1:5" x14ac:dyDescent="0.25">
      <c r="A206" s="63" t="s">
        <v>234</v>
      </c>
      <c r="B206">
        <f>COUNTIF('PAI 2025_TR2'!$H$8:$H$47,A206)</f>
        <v>2</v>
      </c>
      <c r="C206" s="64">
        <f t="shared" si="15"/>
        <v>0.05</v>
      </c>
      <c r="D206" s="65">
        <f>SUMIF('PAI 2025_TR2'!$H$8:$H$47,$A206,'PAI 2025_TR2'!$X$8:$X$47)</f>
        <v>6303100000</v>
      </c>
      <c r="E206" s="66">
        <f t="shared" si="16"/>
        <v>2.871673302594805E-3</v>
      </c>
    </row>
    <row r="207" spans="1:5" x14ac:dyDescent="0.25">
      <c r="A207" s="63" t="s">
        <v>88</v>
      </c>
      <c r="B207">
        <f>COUNTIF('PAI 2025_TR2'!$H$8:$H$47,A207)</f>
        <v>1</v>
      </c>
      <c r="C207" s="64">
        <f t="shared" si="15"/>
        <v>2.5000000000000001E-2</v>
      </c>
      <c r="D207" s="65">
        <f>SUMIF('PAI 2025_TR2'!$H$8:$H$47,$A207,'PAI 2025_TR2'!$X$8:$X$47)</f>
        <v>221733333</v>
      </c>
      <c r="E207" s="66">
        <f t="shared" si="16"/>
        <v>1.0102103610468876E-4</v>
      </c>
    </row>
    <row r="208" spans="1:5" x14ac:dyDescent="0.25">
      <c r="B208">
        <f>SUM(B201:B207)</f>
        <v>40</v>
      </c>
      <c r="E208" s="66"/>
    </row>
    <row r="209" spans="1:5" x14ac:dyDescent="0.25">
      <c r="A209" s="62" t="s">
        <v>437</v>
      </c>
      <c r="E209" s="66"/>
    </row>
    <row r="210" spans="1:5" x14ac:dyDescent="0.25">
      <c r="A210" s="67" t="s">
        <v>312</v>
      </c>
      <c r="B210">
        <f>COUNTIF('PAI 2025_TR2'!$I$8:$I$47,A210)</f>
        <v>1</v>
      </c>
      <c r="C210" s="64">
        <f>B210/B$230</f>
        <v>2.7777777777777776E-2</v>
      </c>
      <c r="D210" s="65">
        <f>SUMIF('PAI 2025_TR2'!$I$8:$I$47,$A210,'PAI 2025_TR2'!$X$8:$X$47)</f>
        <v>500349999.67000002</v>
      </c>
      <c r="E210" s="66">
        <f t="shared" si="16"/>
        <v>2.2795794704282951E-4</v>
      </c>
    </row>
    <row r="211" spans="1:5" x14ac:dyDescent="0.25">
      <c r="A211" s="67" t="s">
        <v>88</v>
      </c>
      <c r="B211">
        <f>COUNTIF('PAI 2025_TR2'!$I$8:$I$47,A211)</f>
        <v>1</v>
      </c>
      <c r="C211" s="64">
        <f t="shared" ref="C211:C228" si="17">B211/B$230</f>
        <v>2.7777777777777776E-2</v>
      </c>
      <c r="D211" s="65">
        <f>SUMIF('PAI 2025_TR2'!$I$8:$I$47,$A211,'PAI 2025_TR2'!$X$8:$X$47)</f>
        <v>221733333</v>
      </c>
      <c r="E211" s="66">
        <f t="shared" si="16"/>
        <v>1.0102103610468876E-4</v>
      </c>
    </row>
    <row r="212" spans="1:5" x14ac:dyDescent="0.25">
      <c r="A212" s="67" t="s">
        <v>101</v>
      </c>
      <c r="B212">
        <f>COUNTIF('PAI 2025_TR2'!$I$8:$I$47,A212)</f>
        <v>1</v>
      </c>
      <c r="C212" s="64">
        <f t="shared" si="17"/>
        <v>2.7777777777777776E-2</v>
      </c>
      <c r="D212" s="65">
        <f>SUMIF('PAI 2025_TR2'!$I$8:$I$47,$A212,'PAI 2025_TR2'!$X$8:$X$47)</f>
        <v>220000000</v>
      </c>
      <c r="E212" s="66">
        <f t="shared" si="16"/>
        <v>1.0023133483061622E-4</v>
      </c>
    </row>
    <row r="213" spans="1:5" x14ac:dyDescent="0.25">
      <c r="A213" s="67" t="s">
        <v>342</v>
      </c>
      <c r="B213">
        <f>COUNTIF('PAI 2025_TR2'!$I$8:$I$47,A213)</f>
        <v>1</v>
      </c>
      <c r="C213" s="64">
        <f t="shared" si="17"/>
        <v>2.7777777777777776E-2</v>
      </c>
      <c r="D213" s="65">
        <f>SUMIF('PAI 2025_TR2'!$I$8:$I$47,$A213,'PAI 2025_TR2'!$X$8:$X$47)</f>
        <v>0</v>
      </c>
      <c r="E213" s="66">
        <f t="shared" si="16"/>
        <v>0</v>
      </c>
    </row>
    <row r="214" spans="1:5" x14ac:dyDescent="0.25">
      <c r="A214" s="67" t="s">
        <v>438</v>
      </c>
      <c r="B214">
        <f>COUNTIF('PAI 2025_TR2'!$I$8:$I$47,A214)</f>
        <v>0</v>
      </c>
      <c r="C214" s="64">
        <f t="shared" si="17"/>
        <v>0</v>
      </c>
      <c r="D214" s="65">
        <f>SUMIF('PAI 2025_TR2'!$I$8:$I$47,$A214,'PAI 2025_TR2'!$X$8:$X$47)</f>
        <v>0</v>
      </c>
      <c r="E214" s="66">
        <f t="shared" si="16"/>
        <v>0</v>
      </c>
    </row>
    <row r="215" spans="1:5" x14ac:dyDescent="0.25">
      <c r="A215" s="67" t="s">
        <v>234</v>
      </c>
      <c r="B215">
        <f>COUNTIF('PAI 2025_TR2'!$I$8:$I$47,A215)</f>
        <v>2</v>
      </c>
      <c r="C215" s="64">
        <f t="shared" si="17"/>
        <v>5.5555555555555552E-2</v>
      </c>
      <c r="D215" s="65">
        <f>SUMIF('PAI 2025_TR2'!$I$8:$I$47,$A215,'PAI 2025_TR2'!$X$8:$X$47)</f>
        <v>6303100000</v>
      </c>
      <c r="E215" s="66">
        <f t="shared" si="16"/>
        <v>2.871673302594805E-3</v>
      </c>
    </row>
    <row r="216" spans="1:5" x14ac:dyDescent="0.25">
      <c r="A216" s="67" t="s">
        <v>319</v>
      </c>
      <c r="B216">
        <f>COUNTIF('PAI 2025_TR2'!$I$8:$I$47,A216)</f>
        <v>1</v>
      </c>
      <c r="C216" s="64">
        <f t="shared" si="17"/>
        <v>2.7777777777777776E-2</v>
      </c>
      <c r="D216" s="65">
        <f>SUMIF('PAI 2025_TR2'!$I$8:$I$47,$A216,'PAI 2025_TR2'!$X$8:$X$47)</f>
        <v>117140000</v>
      </c>
      <c r="E216" s="66">
        <f t="shared" si="16"/>
        <v>5.3368629827538113E-5</v>
      </c>
    </row>
    <row r="217" spans="1:5" x14ac:dyDescent="0.25">
      <c r="A217" s="67" t="s">
        <v>113</v>
      </c>
      <c r="B217">
        <f>COUNTIF('PAI 2025_TR2'!$I$8:$I$47,A217)</f>
        <v>5</v>
      </c>
      <c r="C217" s="64">
        <f t="shared" si="17"/>
        <v>0.1388888888888889</v>
      </c>
      <c r="D217" s="65">
        <f>SUMIF('PAI 2025_TR2'!$I$8:$I$47,$A217,'PAI 2025_TR2'!$X$8:$X$47)</f>
        <v>2165653423329.3301</v>
      </c>
      <c r="E217" s="66">
        <f t="shared" si="16"/>
        <v>0.98666515182178338</v>
      </c>
    </row>
    <row r="218" spans="1:5" x14ac:dyDescent="0.25">
      <c r="A218" s="67" t="s">
        <v>166</v>
      </c>
      <c r="B218">
        <f>COUNTIF('PAI 2025_TR2'!$I$8:$I$47,A218)</f>
        <v>6</v>
      </c>
      <c r="C218" s="64">
        <f t="shared" si="17"/>
        <v>0.16666666666666666</v>
      </c>
      <c r="D218" s="65">
        <f>SUMIF('PAI 2025_TR2'!$I$8:$I$47,$A218,'PAI 2025_TR2'!$X$8:$X$47)</f>
        <v>12891864773</v>
      </c>
      <c r="E218" s="66">
        <f t="shared" si="16"/>
        <v>5.8734946120617693E-3</v>
      </c>
    </row>
    <row r="219" spans="1:5" x14ac:dyDescent="0.25">
      <c r="A219" s="67" t="s">
        <v>271</v>
      </c>
      <c r="B219">
        <f>COUNTIF('PAI 2025_TR2'!$I$8:$I$47,A219)</f>
        <v>1</v>
      </c>
      <c r="C219" s="64">
        <f t="shared" si="17"/>
        <v>2.7777777777777776E-2</v>
      </c>
      <c r="D219" s="65">
        <f>SUMIF('PAI 2025_TR2'!$I$8:$I$47,$A219,'PAI 2025_TR2'!$X$8:$X$47)</f>
        <v>0</v>
      </c>
      <c r="E219" s="66">
        <f t="shared" si="16"/>
        <v>0</v>
      </c>
    </row>
    <row r="220" spans="1:5" x14ac:dyDescent="0.25">
      <c r="A220" s="67" t="s">
        <v>379</v>
      </c>
      <c r="B220">
        <f>COUNTIF('PAI 2025_TR2'!$I$8:$I$47,A220)</f>
        <v>0</v>
      </c>
      <c r="C220" s="64">
        <f t="shared" si="17"/>
        <v>0</v>
      </c>
      <c r="D220" s="65">
        <f>SUMIF('PAI 2025_TR2'!$I$8:$I$47,$A220,'PAI 2025_TR2'!$X$8:$X$47)</f>
        <v>0</v>
      </c>
      <c r="E220" s="66">
        <f t="shared" si="16"/>
        <v>0</v>
      </c>
    </row>
    <row r="221" spans="1:5" x14ac:dyDescent="0.25">
      <c r="A221" s="67" t="s">
        <v>152</v>
      </c>
      <c r="B221">
        <f>COUNTIF('PAI 2025_TR2'!$I$8:$I$47,A221)</f>
        <v>3</v>
      </c>
      <c r="C221" s="64">
        <f t="shared" si="17"/>
        <v>8.3333333333333329E-2</v>
      </c>
      <c r="D221" s="65">
        <f>SUMIF('PAI 2025_TR2'!$I$8:$I$47,$A221,'PAI 2025_TR2'!$X$8:$X$47)</f>
        <v>6337333304</v>
      </c>
      <c r="E221" s="66">
        <f t="shared" si="16"/>
        <v>2.8872698923929066E-3</v>
      </c>
    </row>
    <row r="222" spans="1:5" x14ac:dyDescent="0.25">
      <c r="A222" s="67" t="s">
        <v>45</v>
      </c>
      <c r="B222">
        <f>COUNTIF('PAI 2025_TR2'!$I$8:$I$47,A222)</f>
        <v>4</v>
      </c>
      <c r="C222" s="64">
        <f t="shared" si="17"/>
        <v>0.1111111111111111</v>
      </c>
      <c r="D222" s="65">
        <f>SUMIF('PAI 2025_TR2'!$I$8:$I$47,$A222,'PAI 2025_TR2'!$X$8:$X$47)</f>
        <v>2981738922</v>
      </c>
      <c r="E222" s="66">
        <f t="shared" si="16"/>
        <v>1.3584712375839213E-3</v>
      </c>
    </row>
    <row r="223" spans="1:5" x14ac:dyDescent="0.25">
      <c r="A223" s="67" t="s">
        <v>395</v>
      </c>
      <c r="B223">
        <f>COUNTIF('PAI 2025_TR2'!$I$8:$I$47,A223)</f>
        <v>0</v>
      </c>
      <c r="C223" s="64">
        <f t="shared" si="17"/>
        <v>0</v>
      </c>
      <c r="D223" s="65">
        <f>SUMIF('PAI 2025_TR2'!$I$8:$I$47,$A223,'PAI 2025_TR2'!$X$8:$X$47)</f>
        <v>0</v>
      </c>
      <c r="E223" s="66">
        <f t="shared" si="16"/>
        <v>0</v>
      </c>
    </row>
    <row r="224" spans="1:5" x14ac:dyDescent="0.25">
      <c r="A224" s="67" t="s">
        <v>383</v>
      </c>
      <c r="B224">
        <f>COUNTIF('PAI 2025_TR2'!$I$8:$I$47,A224)</f>
        <v>0</v>
      </c>
      <c r="C224" s="64">
        <f t="shared" si="17"/>
        <v>0</v>
      </c>
      <c r="D224" s="65">
        <f>SUMIF('PAI 2025_TR2'!$I$8:$I$47,$A224,'PAI 2025_TR2'!$X$8:$X$47)</f>
        <v>0</v>
      </c>
      <c r="E224" s="66">
        <f t="shared" si="16"/>
        <v>0</v>
      </c>
    </row>
    <row r="225" spans="1:5" x14ac:dyDescent="0.25">
      <c r="A225" s="67" t="s">
        <v>224</v>
      </c>
      <c r="B225">
        <f>COUNTIF('PAI 2025_TR2'!$I$8:$I$47,A225)</f>
        <v>1</v>
      </c>
      <c r="C225" s="64">
        <f t="shared" si="17"/>
        <v>2.7777777777777776E-2</v>
      </c>
      <c r="D225" s="65">
        <f>SUMIF('PAI 2025_TR2'!$I$8:$I$47,$A225,'PAI 2025_TR2'!$X$8:$X$47)</f>
        <v>80000000</v>
      </c>
      <c r="E225" s="66">
        <f t="shared" si="16"/>
        <v>3.6447758120224081E-5</v>
      </c>
    </row>
    <row r="226" spans="1:5" x14ac:dyDescent="0.25">
      <c r="A226" s="67" t="s">
        <v>142</v>
      </c>
      <c r="B226">
        <f>COUNTIF('PAI 2025_TR2'!$I$8:$I$47,A226)</f>
        <v>4</v>
      </c>
      <c r="C226" s="64">
        <f t="shared" si="17"/>
        <v>0.1111111111111111</v>
      </c>
      <c r="D226" s="65">
        <f>SUMIF('PAI 2025_TR2'!$I$8:$I$47,$A226,'PAI 2025_TR2'!$X$8:$X$47)</f>
        <v>2328301358</v>
      </c>
      <c r="E226" s="66">
        <f t="shared" si="16"/>
        <v>1.0607670590921656E-3</v>
      </c>
    </row>
    <row r="227" spans="1:5" x14ac:dyDescent="0.25">
      <c r="A227" s="67" t="s">
        <v>281</v>
      </c>
      <c r="B227">
        <f>COUNTIF('PAI 2025_TR2'!$I$8:$I$47,A227)</f>
        <v>5</v>
      </c>
      <c r="C227" s="64">
        <f t="shared" si="17"/>
        <v>0.1388888888888889</v>
      </c>
      <c r="D227" s="65">
        <f>SUMIF('PAI 2025_TR2'!$I$8:$I$47,$A227,'PAI 2025_TR2'!$X$8:$X$47)</f>
        <v>0</v>
      </c>
      <c r="E227" s="66">
        <f t="shared" si="16"/>
        <v>0</v>
      </c>
    </row>
    <row r="228" spans="1:5" x14ac:dyDescent="0.25">
      <c r="A228" s="67" t="s">
        <v>370</v>
      </c>
      <c r="B228">
        <f>COUNTIF('PAI 2025_TR2'!$I$8:$I$47,A228)</f>
        <v>0</v>
      </c>
      <c r="C228" s="64">
        <f t="shared" si="17"/>
        <v>0</v>
      </c>
      <c r="D228" s="65">
        <f>SUMIF('PAI 2025_TR2'!$I$8:$I$47,$A228,'PAI 2025_TR2'!$X$8:$X$47)</f>
        <v>0</v>
      </c>
      <c r="E228" s="66">
        <f t="shared" si="16"/>
        <v>0</v>
      </c>
    </row>
    <row r="229" spans="1:5" x14ac:dyDescent="0.25">
      <c r="A229" s="67" t="s">
        <v>38</v>
      </c>
      <c r="B229">
        <f>COUNTIF('PAI 2025_TR2'!$I$8:$I$47,A229)</f>
        <v>0</v>
      </c>
      <c r="D229" s="65">
        <f>SUMIF('PAI 2025_TR2'!$I$8:$I$47,$A229,'PAI 2025_TR2'!$X$8:$X$47)</f>
        <v>0</v>
      </c>
      <c r="E229" s="66">
        <f t="shared" si="16"/>
        <v>0</v>
      </c>
    </row>
    <row r="230" spans="1:5" x14ac:dyDescent="0.25">
      <c r="B230">
        <f>SUM(B210:B229)</f>
        <v>36</v>
      </c>
      <c r="D230" s="67"/>
      <c r="E230" s="66"/>
    </row>
    <row r="231" spans="1:5" x14ac:dyDescent="0.25">
      <c r="D231" s="67"/>
      <c r="E231" s="66"/>
    </row>
    <row r="232" spans="1:5" x14ac:dyDescent="0.25">
      <c r="D232" s="67"/>
      <c r="E232" s="66"/>
    </row>
    <row r="233" spans="1:5" x14ac:dyDescent="0.25">
      <c r="A233" s="62" t="s">
        <v>356</v>
      </c>
      <c r="D233" s="62" t="s">
        <v>439</v>
      </c>
      <c r="E233" s="66"/>
    </row>
    <row r="234" spans="1:5" x14ac:dyDescent="0.25">
      <c r="A234" s="67" t="s">
        <v>361</v>
      </c>
      <c r="B234">
        <f>SUM(B235:B243)</f>
        <v>36</v>
      </c>
      <c r="D234" s="65">
        <f>SUM(D235:D243)</f>
        <v>2194922380030</v>
      </c>
      <c r="E234" s="66"/>
    </row>
    <row r="235" spans="1:5" x14ac:dyDescent="0.25">
      <c r="A235" s="67" t="s">
        <v>50</v>
      </c>
      <c r="B235">
        <f>COUNTIF('PAI 2025_TR2'!$O$8:$O$45,A235)</f>
        <v>4</v>
      </c>
      <c r="C235" s="64">
        <f>B235/B$234</f>
        <v>0.1111111111111111</v>
      </c>
      <c r="D235" s="65">
        <f>SUMIF('PAI 2025_TR2'!$O$8:$O$45,A235,'PAI 2025_TR2'!$X$8:$X$45)</f>
        <v>742280000</v>
      </c>
      <c r="E235" s="66">
        <f t="shared" ref="E235:E243" si="18">D235/D$234</f>
        <v>3.3818052371849911E-4</v>
      </c>
    </row>
    <row r="236" spans="1:5" x14ac:dyDescent="0.25">
      <c r="A236" s="67" t="s">
        <v>81</v>
      </c>
      <c r="B236">
        <f>COUNTIF('PAI 2025_TR2'!$O$8:$O$45,A236)</f>
        <v>1</v>
      </c>
      <c r="C236" s="64">
        <f t="shared" ref="C236:C243" si="19">B236/B$234</f>
        <v>2.7777777777777776E-2</v>
      </c>
      <c r="D236" s="65">
        <f>SUMIF('PAI 2025_TR2'!$O$8:$O$45,A236,'PAI 2025_TR2'!$X$8:$X$45)</f>
        <v>1487853933</v>
      </c>
      <c r="E236" s="66">
        <f t="shared" si="18"/>
        <v>6.7786175335260109E-4</v>
      </c>
    </row>
    <row r="237" spans="1:5" x14ac:dyDescent="0.25">
      <c r="A237" s="67" t="s">
        <v>89</v>
      </c>
      <c r="B237">
        <f>COUNTIF('PAI 2025_TR2'!$O$8:$O$45,A237)</f>
        <v>2</v>
      </c>
      <c r="C237" s="64">
        <f t="shared" si="19"/>
        <v>5.5555555555555552E-2</v>
      </c>
      <c r="D237" s="65">
        <f>SUMIF('PAI 2025_TR2'!$O$8:$O$45,A237,'PAI 2025_TR2'!$X$8:$X$45)</f>
        <v>4598066637</v>
      </c>
      <c r="E237" s="66">
        <f t="shared" si="18"/>
        <v>2.0948652575756023E-3</v>
      </c>
    </row>
    <row r="238" spans="1:5" x14ac:dyDescent="0.25">
      <c r="A238" s="67" t="s">
        <v>102</v>
      </c>
      <c r="B238">
        <f>COUNTIF('PAI 2025_TR2'!$O$8:$O$45,A238)</f>
        <v>1</v>
      </c>
      <c r="C238" s="64">
        <f t="shared" si="19"/>
        <v>2.7777777777777776E-2</v>
      </c>
      <c r="D238" s="65">
        <f>SUMIF('PAI 2025_TR2'!$O$8:$O$45,A238,'PAI 2025_TR2'!$X$8:$X$45)</f>
        <v>220000000</v>
      </c>
      <c r="E238" s="66">
        <f t="shared" si="18"/>
        <v>1.0023133483061622E-4</v>
      </c>
    </row>
    <row r="239" spans="1:5" x14ac:dyDescent="0.25">
      <c r="A239" s="67" t="s">
        <v>116</v>
      </c>
      <c r="B239">
        <f>COUNTIF('PAI 2025_TR2'!$O$8:$O$45,A239)</f>
        <v>4</v>
      </c>
      <c r="C239" s="64">
        <f t="shared" si="19"/>
        <v>0.1111111111111111</v>
      </c>
      <c r="D239" s="65">
        <f>SUMIF('PAI 2025_TR2'!$O$8:$O$45,A239,'PAI 2025_TR2'!$X$8:$X$45)</f>
        <v>2165983297427</v>
      </c>
      <c r="E239" s="66">
        <f t="shared" si="18"/>
        <v>0.98681544146330835</v>
      </c>
    </row>
    <row r="240" spans="1:5" x14ac:dyDescent="0.25">
      <c r="A240" s="67" t="s">
        <v>172</v>
      </c>
      <c r="B240">
        <f>COUNTIF('PAI 2025_TR2'!$O$8:$O$45,A240)</f>
        <v>7</v>
      </c>
      <c r="C240" s="64">
        <f t="shared" si="19"/>
        <v>0.19444444444444445</v>
      </c>
      <c r="D240" s="65">
        <f>SUMIF('PAI 2025_TR2'!$O$8:$O$45,A240,'PAI 2025_TR2'!$X$8:$X$45)</f>
        <v>12971864773</v>
      </c>
      <c r="E240" s="66">
        <f t="shared" si="18"/>
        <v>5.9099423701819932E-3</v>
      </c>
    </row>
    <row r="241" spans="1:5" x14ac:dyDescent="0.25">
      <c r="A241" s="67" t="s">
        <v>237</v>
      </c>
      <c r="B241">
        <f>COUNTIF('PAI 2025_TR2'!$O$8:$O$45,A241)</f>
        <v>2</v>
      </c>
      <c r="C241" s="64">
        <f t="shared" si="19"/>
        <v>5.5555555555555552E-2</v>
      </c>
      <c r="D241" s="65">
        <f>SUMIF('PAI 2025_TR2'!$O$8:$O$45,A241,'PAI 2025_TR2'!$X$8:$X$45)</f>
        <v>6303100000</v>
      </c>
      <c r="E241" s="66">
        <f t="shared" si="18"/>
        <v>2.871673302594805E-3</v>
      </c>
    </row>
    <row r="242" spans="1:5" x14ac:dyDescent="0.25">
      <c r="A242" s="67" t="s">
        <v>249</v>
      </c>
      <c r="B242">
        <f>COUNTIF('PAI 2025_TR2'!$O$8:$O$45,A242)</f>
        <v>3</v>
      </c>
      <c r="C242" s="64">
        <f t="shared" si="19"/>
        <v>8.3333333333333329E-2</v>
      </c>
      <c r="D242" s="65">
        <f>SUMIF('PAI 2025_TR2'!$O$8:$O$45,A242,'PAI 2025_TR2'!$X$8:$X$45)</f>
        <v>1452150878</v>
      </c>
      <c r="E242" s="66">
        <f t="shared" si="18"/>
        <v>6.6159554944268792E-4</v>
      </c>
    </row>
    <row r="243" spans="1:5" x14ac:dyDescent="0.25">
      <c r="A243" s="67" t="s">
        <v>273</v>
      </c>
      <c r="B243">
        <f>COUNTIF('PAI 2025_TR2'!$O$8:$O$45,A243)</f>
        <v>12</v>
      </c>
      <c r="C243" s="64">
        <f t="shared" si="19"/>
        <v>0.33333333333333331</v>
      </c>
      <c r="D243" s="65">
        <f>SUMIF('PAI 2025_TR2'!$O$8:$O$45,A243,'PAI 2025_TR2'!$X$8:$X$45)</f>
        <v>1163766382</v>
      </c>
      <c r="E243" s="66">
        <f t="shared" si="18"/>
        <v>5.302084449948037E-4</v>
      </c>
    </row>
    <row r="244" spans="1:5" x14ac:dyDescent="0.25">
      <c r="A244" s="67"/>
      <c r="D244" s="67"/>
      <c r="E244" s="66"/>
    </row>
    <row r="245" spans="1:5" x14ac:dyDescent="0.25">
      <c r="A245" s="67"/>
      <c r="D245" s="67"/>
      <c r="E245" s="66"/>
    </row>
    <row r="246" spans="1:5" x14ac:dyDescent="0.25">
      <c r="A246" s="67"/>
      <c r="D246" s="67"/>
      <c r="E246" s="66"/>
    </row>
    <row r="247" spans="1:5" x14ac:dyDescent="0.25">
      <c r="A247" s="67"/>
      <c r="E247" s="66"/>
    </row>
    <row r="248" spans="1:5" x14ac:dyDescent="0.25">
      <c r="A248" s="62" t="s">
        <v>357</v>
      </c>
      <c r="E248" s="66"/>
    </row>
    <row r="249" spans="1:5" x14ac:dyDescent="0.25">
      <c r="A249" s="67" t="s">
        <v>51</v>
      </c>
      <c r="B249">
        <f>COUNTIF('PAI 2025_TR2'!$P$8:$P$45,A249)</f>
        <v>4</v>
      </c>
      <c r="C249" s="64">
        <f>B249/B$267</f>
        <v>0.10526315789473684</v>
      </c>
      <c r="D249" s="65">
        <f>SUMIF('PAI 2025_TR2'!$P$8:$P$45,A249,'PAI 2025_TR2'!$X$8:$X$45)</f>
        <v>2913498922</v>
      </c>
      <c r="E249" s="66">
        <f t="shared" ref="E249:E265" si="20">D249/D$234</f>
        <v>1.3273812999073701E-3</v>
      </c>
    </row>
    <row r="250" spans="1:5" x14ac:dyDescent="0.25">
      <c r="A250" s="67" t="s">
        <v>60</v>
      </c>
      <c r="B250">
        <f>COUNTIF('PAI 2025_TR2'!$P$8:$P$45,A250)</f>
        <v>4</v>
      </c>
      <c r="C250" s="64">
        <f t="shared" ref="C250:C265" si="21">B250/B$267</f>
        <v>0.10526315789473684</v>
      </c>
      <c r="D250" s="65">
        <f>SUMIF('PAI 2025_TR2'!$P$8:$P$45,A250,'PAI 2025_TR2'!$X$8:$X$45)</f>
        <v>835365902.32999992</v>
      </c>
      <c r="E250" s="66">
        <f t="shared" si="20"/>
        <v>3.8059017937508216E-4</v>
      </c>
    </row>
    <row r="251" spans="1:5" x14ac:dyDescent="0.25">
      <c r="A251" s="67" t="s">
        <v>82</v>
      </c>
      <c r="B251">
        <f>COUNTIF('PAI 2025_TR2'!$P$8:$P$45,A251)</f>
        <v>1</v>
      </c>
      <c r="C251" s="64">
        <f t="shared" si="21"/>
        <v>2.6315789473684209E-2</v>
      </c>
      <c r="D251" s="65">
        <f>SUMIF('PAI 2025_TR2'!$P$8:$P$45,A251,'PAI 2025_TR2'!$X$8:$X$45)</f>
        <v>1487853933</v>
      </c>
      <c r="E251" s="66">
        <f t="shared" si="20"/>
        <v>6.7786175335260109E-4</v>
      </c>
    </row>
    <row r="252" spans="1:5" x14ac:dyDescent="0.25">
      <c r="A252" s="67" t="s">
        <v>327</v>
      </c>
      <c r="B252">
        <f>COUNTIF('PAI 2025_TR2'!$P$8:$P$45,A252)</f>
        <v>1</v>
      </c>
      <c r="C252" s="64">
        <f t="shared" si="21"/>
        <v>2.6315789473684209E-2</v>
      </c>
      <c r="D252" s="65">
        <f>SUMIF('PAI 2025_TR2'!$P$8:$P$45,A252,'PAI 2025_TR2'!$X$8:$X$45)</f>
        <v>99150480</v>
      </c>
      <c r="E252" s="66">
        <f t="shared" si="20"/>
        <v>4.5172658906801442E-5</v>
      </c>
    </row>
    <row r="253" spans="1:5" x14ac:dyDescent="0.25">
      <c r="A253" s="67" t="s">
        <v>173</v>
      </c>
      <c r="B253">
        <f>COUNTIF('PAI 2025_TR2'!$P$8:$P$45,A253)</f>
        <v>7</v>
      </c>
      <c r="C253" s="64">
        <f t="shared" si="21"/>
        <v>0.18421052631578946</v>
      </c>
      <c r="D253" s="65">
        <f>SUMIF('PAI 2025_TR2'!$P$8:$P$45,A253,'PAI 2025_TR2'!$X$8:$X$45)</f>
        <v>12971864773</v>
      </c>
      <c r="E253" s="66">
        <f t="shared" si="20"/>
        <v>5.9099423701819932E-3</v>
      </c>
    </row>
    <row r="254" spans="1:5" x14ac:dyDescent="0.25">
      <c r="A254" s="67" t="s">
        <v>238</v>
      </c>
      <c r="B254">
        <f>COUNTIF('PAI 2025_TR2'!$P$8:$P$45,A254)</f>
        <v>2</v>
      </c>
      <c r="C254" s="64">
        <f t="shared" si="21"/>
        <v>5.2631578947368418E-2</v>
      </c>
      <c r="D254" s="65">
        <f>SUMIF('PAI 2025_TR2'!$P$8:$P$45,A254,'PAI 2025_TR2'!$X$8:$X$45)</f>
        <v>6303100000</v>
      </c>
      <c r="E254" s="66">
        <f t="shared" si="20"/>
        <v>2.871673302594805E-3</v>
      </c>
    </row>
    <row r="255" spans="1:5" x14ac:dyDescent="0.25">
      <c r="A255" s="67" t="s">
        <v>159</v>
      </c>
      <c r="B255">
        <f>COUNTIF('PAI 2025_TR2'!$P$8:$P$45,A255)</f>
        <v>3</v>
      </c>
      <c r="C255" s="64">
        <f t="shared" si="21"/>
        <v>7.8947368421052627E-2</v>
      </c>
      <c r="D255" s="65">
        <f>SUMIF('PAI 2025_TR2'!$P$8:$P$45,A255,'PAI 2025_TR2'!$X$8:$X$45)</f>
        <v>5828484182</v>
      </c>
      <c r="E255" s="66">
        <f t="shared" si="20"/>
        <v>2.6554397709136015E-3</v>
      </c>
    </row>
    <row r="256" spans="1:5" x14ac:dyDescent="0.25">
      <c r="A256" s="67" t="s">
        <v>117</v>
      </c>
      <c r="B256">
        <f>COUNTIF('PAI 2025_TR2'!$P$8:$P$45,A256)</f>
        <v>3</v>
      </c>
      <c r="C256" s="64">
        <f t="shared" si="21"/>
        <v>7.8947368421052627E-2</v>
      </c>
      <c r="D256" s="65">
        <f>SUMIF('PAI 2025_TR2'!$P$8:$P$45,A256,'PAI 2025_TR2'!$X$8:$X$45)</f>
        <v>2165206297427</v>
      </c>
      <c r="E256" s="66">
        <f t="shared" si="20"/>
        <v>0.98646144261256574</v>
      </c>
    </row>
    <row r="257" spans="1:5" x14ac:dyDescent="0.25">
      <c r="A257" s="67" t="s">
        <v>313</v>
      </c>
      <c r="B257">
        <f>COUNTIF('PAI 2025_TR2'!$P$8:$P$45,A257)</f>
        <v>1</v>
      </c>
      <c r="C257" s="64">
        <f t="shared" si="21"/>
        <v>2.6315789473684209E-2</v>
      </c>
      <c r="D257" s="65">
        <f>SUMIF('PAI 2025_TR2'!$P$8:$P$45,A257,'PAI 2025_TR2'!$X$8:$X$45)</f>
        <v>500349999.67000002</v>
      </c>
      <c r="E257" s="66">
        <f t="shared" si="20"/>
        <v>2.2795794704282951E-4</v>
      </c>
    </row>
    <row r="258" spans="1:5" x14ac:dyDescent="0.25">
      <c r="A258" s="67" t="s">
        <v>274</v>
      </c>
      <c r="B258">
        <f>COUNTIF('PAI 2025_TR2'!$P$8:$P$45,A258)</f>
        <v>6</v>
      </c>
      <c r="C258" s="64">
        <f t="shared" si="21"/>
        <v>0.15789473684210525</v>
      </c>
      <c r="D258" s="65">
        <f>SUMIF('PAI 2025_TR2'!$P$8:$P$45,A258,'PAI 2025_TR2'!$X$8:$X$45)</f>
        <v>0</v>
      </c>
      <c r="E258" s="66">
        <f t="shared" si="20"/>
        <v>0</v>
      </c>
    </row>
    <row r="259" spans="1:5" x14ac:dyDescent="0.25">
      <c r="A259" s="67" t="s">
        <v>321</v>
      </c>
      <c r="B259">
        <f>COUNTIF('PAI 2025_TR2'!$P$8:$P$45,A259)</f>
        <v>1</v>
      </c>
      <c r="C259" s="64">
        <f t="shared" si="21"/>
        <v>2.6315789473684209E-2</v>
      </c>
      <c r="D259" s="65">
        <f>SUMIF('PAI 2025_TR2'!$P$8:$P$45,A259,'PAI 2025_TR2'!$X$8:$X$45)</f>
        <v>117140000</v>
      </c>
      <c r="E259" s="66">
        <f t="shared" si="20"/>
        <v>5.3368629827538113E-5</v>
      </c>
    </row>
    <row r="260" spans="1:5" x14ac:dyDescent="0.25">
      <c r="A260" s="67" t="s">
        <v>333</v>
      </c>
      <c r="B260">
        <f>COUNTIF('PAI 2025_TR2'!$P$8:$P$45,A260)</f>
        <v>1</v>
      </c>
      <c r="C260" s="64">
        <f t="shared" si="21"/>
        <v>2.6315789473684209E-2</v>
      </c>
      <c r="D260" s="65">
        <f>SUMIF('PAI 2025_TR2'!$P$8:$P$45,A260,'PAI 2025_TR2'!$X$8:$X$45)</f>
        <v>72000000</v>
      </c>
      <c r="E260" s="66">
        <f t="shared" si="20"/>
        <v>3.2802982308201674E-5</v>
      </c>
    </row>
    <row r="261" spans="1:5" x14ac:dyDescent="0.25">
      <c r="A261" s="67" t="s">
        <v>103</v>
      </c>
      <c r="B261">
        <f>COUNTIF('PAI 2025_TR2'!$P$8:$P$45,A261)</f>
        <v>1</v>
      </c>
      <c r="C261" s="64">
        <f t="shared" si="21"/>
        <v>2.6315789473684209E-2</v>
      </c>
      <c r="D261" s="65">
        <f>SUMIF('PAI 2025_TR2'!$P$8:$P$45,A261,'PAI 2025_TR2'!$X$8:$X$45)</f>
        <v>220000000</v>
      </c>
      <c r="E261" s="66">
        <f t="shared" si="20"/>
        <v>1.0023133483061622E-4</v>
      </c>
    </row>
    <row r="262" spans="1:5" x14ac:dyDescent="0.25">
      <c r="A262" s="67" t="s">
        <v>143</v>
      </c>
      <c r="B262">
        <f>COUNTIF('PAI 2025_TR2'!$P$8:$P$45,A262)</f>
        <v>2</v>
      </c>
      <c r="C262" s="64">
        <f t="shared" si="21"/>
        <v>5.2631578947368418E-2</v>
      </c>
      <c r="D262" s="65">
        <f>SUMIF('PAI 2025_TR2'!$P$8:$P$45,A262,'PAI 2025_TR2'!$X$8:$X$45)</f>
        <v>777000000</v>
      </c>
      <c r="E262" s="66">
        <f t="shared" si="20"/>
        <v>3.539988507426764E-4</v>
      </c>
    </row>
    <row r="263" spans="1:5" x14ac:dyDescent="0.25">
      <c r="A263" s="67" t="s">
        <v>381</v>
      </c>
      <c r="B263">
        <f>COUNTIF('PAI 2025_TR2'!$P$8:$P$45,A263)</f>
        <v>0</v>
      </c>
      <c r="C263" s="64">
        <f t="shared" si="21"/>
        <v>0</v>
      </c>
      <c r="D263" s="65">
        <f>SUMIF('PAI 2025_TR2'!$P$8:$P$45,A263,'PAI 2025_TR2'!$X$8:$X$45)</f>
        <v>0</v>
      </c>
      <c r="E263" s="66">
        <f t="shared" si="20"/>
        <v>0</v>
      </c>
    </row>
    <row r="264" spans="1:5" x14ac:dyDescent="0.25">
      <c r="A264" s="67" t="s">
        <v>90</v>
      </c>
      <c r="B264">
        <f>COUNTIF('PAI 2025_TR2'!$P$8:$P$45,A264)</f>
        <v>1</v>
      </c>
      <c r="C264" s="64">
        <f t="shared" si="21"/>
        <v>2.6315789473684209E-2</v>
      </c>
      <c r="D264" s="65">
        <f>SUMIF('PAI 2025_TR2'!$P$8:$P$45,A264,'PAI 2025_TR2'!$X$8:$X$45)</f>
        <v>221733333</v>
      </c>
      <c r="E264" s="66">
        <f t="shared" si="20"/>
        <v>1.0102103610468876E-4</v>
      </c>
    </row>
    <row r="265" spans="1:5" x14ac:dyDescent="0.25">
      <c r="A265" s="67" t="s">
        <v>38</v>
      </c>
      <c r="B265">
        <f>COUNTIF('PAI 2025_TR2'!$P$8:$P$45,A265)</f>
        <v>0</v>
      </c>
      <c r="C265" s="64">
        <f t="shared" si="21"/>
        <v>0</v>
      </c>
      <c r="D265" s="65">
        <f>SUMIF('PAI 2025_TR2'!$P$8:$P$45,A265,'PAI 2025_TR2'!$X$8:$X$45)</f>
        <v>0</v>
      </c>
      <c r="E265" s="66">
        <f t="shared" si="20"/>
        <v>0</v>
      </c>
    </row>
    <row r="266" spans="1:5" x14ac:dyDescent="0.25">
      <c r="E266" s="66"/>
    </row>
    <row r="267" spans="1:5" x14ac:dyDescent="0.25">
      <c r="B267">
        <f>SUM(B249:B265)</f>
        <v>38</v>
      </c>
      <c r="E267" s="66"/>
    </row>
    <row r="268" spans="1:5" x14ac:dyDescent="0.25">
      <c r="A268" s="67"/>
      <c r="B268" s="67"/>
      <c r="C268" s="67"/>
      <c r="E268" s="66"/>
    </row>
    <row r="269" spans="1:5" x14ac:dyDescent="0.25">
      <c r="A269" s="67"/>
      <c r="B269" s="67"/>
      <c r="C269" s="67"/>
      <c r="E269" s="66"/>
    </row>
    <row r="270" spans="1:5" x14ac:dyDescent="0.25">
      <c r="A270" s="62" t="s">
        <v>396</v>
      </c>
      <c r="B270" s="67"/>
      <c r="C270" s="67"/>
      <c r="E270" s="66"/>
    </row>
    <row r="271" spans="1:5" x14ac:dyDescent="0.25">
      <c r="A271" s="67" t="s">
        <v>46</v>
      </c>
      <c r="B271">
        <f>COUNTIF('PAI 2025_TR2'!$K$8:$K$45,A271)</f>
        <v>24</v>
      </c>
      <c r="C271" s="64">
        <f>B271/B$267</f>
        <v>0.63157894736842102</v>
      </c>
      <c r="D271" s="65">
        <f>SUMIF('PAI 2025_TR2'!$K$8:$K$45,A271,'PAI 2025_TR2'!$X$8:$X$45)</f>
        <v>2184581974179</v>
      </c>
      <c r="E271" s="66">
        <f t="shared" ref="E271:E272" si="22">D271/D$234</f>
        <v>0.99528894235847254</v>
      </c>
    </row>
    <row r="272" spans="1:5" x14ac:dyDescent="0.25">
      <c r="A272" s="67" t="s">
        <v>168</v>
      </c>
      <c r="B272">
        <f>COUNTIF('PAI 2025_TR2'!$K$8:$K$45,A272)</f>
        <v>7</v>
      </c>
      <c r="C272" s="64">
        <f t="shared" ref="C272:C273" si="23">B272/B$267</f>
        <v>0.18421052631578946</v>
      </c>
      <c r="D272" s="65">
        <f>SUMIF('PAI 2025_TR2'!$K$8:$K$45,A272,'PAI 2025_TR2'!$X$8:$X$45)</f>
        <v>12971864773</v>
      </c>
      <c r="E272" s="66">
        <f t="shared" si="22"/>
        <v>5.9099423701819932E-3</v>
      </c>
    </row>
    <row r="273" spans="1:5" x14ac:dyDescent="0.25">
      <c r="A273" s="67" t="s">
        <v>38</v>
      </c>
      <c r="B273">
        <f>COUNTIF('PAI 2025_TR2'!$K$8:$K$45,A273)</f>
        <v>7</v>
      </c>
      <c r="C273" s="64">
        <f t="shared" si="23"/>
        <v>0.18421052631578946</v>
      </c>
      <c r="D273" s="65">
        <f>SUMIF('PAI 2025_TR2'!$K$8:$K$45,A273,'PAI 2025_TR2'!$X$8:$X$45)</f>
        <v>0</v>
      </c>
      <c r="E273" s="66"/>
    </row>
    <row r="274" spans="1:5" x14ac:dyDescent="0.25">
      <c r="A274" s="67"/>
      <c r="B274" s="67"/>
      <c r="C274" s="67"/>
      <c r="D274" s="68"/>
      <c r="E274" s="66"/>
    </row>
    <row r="275" spans="1:5" x14ac:dyDescent="0.25">
      <c r="A275" s="67"/>
      <c r="B275" s="67"/>
      <c r="C275" s="67"/>
      <c r="E275" s="66"/>
    </row>
    <row r="276" spans="1:5" x14ac:dyDescent="0.25">
      <c r="A276" s="62" t="s">
        <v>440</v>
      </c>
      <c r="B276" s="67"/>
      <c r="C276" s="67"/>
      <c r="E276" s="66"/>
    </row>
    <row r="277" spans="1:5" x14ac:dyDescent="0.25">
      <c r="A277" s="67" t="s">
        <v>47</v>
      </c>
      <c r="B277">
        <f>COUNTIF('PAI 2025_TR2'!$L$8:$L$45,A277)</f>
        <v>24</v>
      </c>
      <c r="C277" s="64">
        <f t="shared" ref="C277:C281" si="24">B277/B$267</f>
        <v>0.63157894736842102</v>
      </c>
      <c r="D277" s="65">
        <f>SUMIF('PAI 2025_TR2'!$L$8:$L$45,A277,'PAI 2025_TR2'!$X$8:$X$45)</f>
        <v>2184581974179</v>
      </c>
      <c r="E277" s="66">
        <f>D277/D$271</f>
        <v>1</v>
      </c>
    </row>
    <row r="278" spans="1:5" x14ac:dyDescent="0.25">
      <c r="A278" s="67" t="s">
        <v>169</v>
      </c>
      <c r="B278">
        <f>COUNTIF('PAI 2025_TR2'!$L$8:$L$45,A278)</f>
        <v>3</v>
      </c>
      <c r="C278" s="64">
        <f t="shared" si="24"/>
        <v>7.8947368421052627E-2</v>
      </c>
      <c r="D278" s="65">
        <f>SUMIF('PAI 2025_TR2'!$L$8:$L$45,A278,'PAI 2025_TR2'!$X$8:$X$45)</f>
        <v>11421451748</v>
      </c>
      <c r="E278" s="66">
        <f>D278/D$272</f>
        <v>0.88047878603953122</v>
      </c>
    </row>
    <row r="279" spans="1:5" x14ac:dyDescent="0.25">
      <c r="A279" s="67" t="s">
        <v>211</v>
      </c>
      <c r="B279">
        <f>COUNTIF('PAI 2025_TR2'!$L$8:$L$45,A279)</f>
        <v>3</v>
      </c>
      <c r="C279" s="64">
        <f t="shared" si="24"/>
        <v>7.8947368421052627E-2</v>
      </c>
      <c r="D279" s="65">
        <f>SUMIF('PAI 2025_TR2'!$L$8:$L$45,A279,'PAI 2025_TR2'!$X$8:$X$45)</f>
        <v>1469858525</v>
      </c>
      <c r="E279" s="66">
        <f t="shared" ref="E279:E280" si="25">D279/D$272</f>
        <v>0.11331127410913228</v>
      </c>
    </row>
    <row r="280" spans="1:5" x14ac:dyDescent="0.25">
      <c r="A280" s="67" t="s">
        <v>199</v>
      </c>
      <c r="B280">
        <f>COUNTIF('PAI 2025_TR2'!$L$8:$L$45,A280)</f>
        <v>1</v>
      </c>
      <c r="C280" s="64">
        <f t="shared" si="24"/>
        <v>2.6315789473684209E-2</v>
      </c>
      <c r="D280" s="65">
        <f>SUMIF('PAI 2025_TR2'!$L$8:$L$45,A280,'PAI 2025_TR2'!$X$8:$X$45)</f>
        <v>80554500</v>
      </c>
      <c r="E280" s="66">
        <f t="shared" si="25"/>
        <v>6.2099398513364382E-3</v>
      </c>
    </row>
    <row r="281" spans="1:5" x14ac:dyDescent="0.25">
      <c r="A281" s="67" t="s">
        <v>38</v>
      </c>
      <c r="B281">
        <f>COUNTIF('PAI 2025_TR2'!$L$8:$L$45,A281)</f>
        <v>7</v>
      </c>
      <c r="C281" s="64">
        <f t="shared" si="24"/>
        <v>0.18421052631578946</v>
      </c>
      <c r="D281" s="65">
        <f>SUMIF('PAI 2025_TR2'!$L$8:$L$45,A281,'PAI 2025_TR2'!$X$8:$X$45)</f>
        <v>0</v>
      </c>
      <c r="E281" s="66"/>
    </row>
    <row r="282" spans="1:5" x14ac:dyDescent="0.25">
      <c r="A282" s="67"/>
      <c r="B282" s="67"/>
      <c r="C282" s="67"/>
      <c r="E282" s="66"/>
    </row>
    <row r="283" spans="1:5" x14ac:dyDescent="0.25">
      <c r="A283" s="67"/>
      <c r="B283" s="67"/>
      <c r="C283" s="67"/>
      <c r="E283" s="66"/>
    </row>
    <row r="284" spans="1:5" x14ac:dyDescent="0.25">
      <c r="A284" s="67"/>
      <c r="B284" s="67"/>
      <c r="C284" s="67"/>
      <c r="E284" s="66"/>
    </row>
    <row r="285" spans="1:5" x14ac:dyDescent="0.25">
      <c r="A285" s="62" t="s">
        <v>441</v>
      </c>
      <c r="B285" s="67"/>
      <c r="C285" s="67"/>
      <c r="E285" s="66"/>
    </row>
    <row r="286" spans="1:5" x14ac:dyDescent="0.25">
      <c r="A286" s="67" t="s">
        <v>48</v>
      </c>
      <c r="B286">
        <f>COUNTIF('PAI 2025_TR2'!$M$8:$M$45,A286)</f>
        <v>20</v>
      </c>
      <c r="C286" s="64">
        <f t="shared" ref="C286:C291" si="26">B286/B$267</f>
        <v>0.52631578947368418</v>
      </c>
      <c r="D286" s="65">
        <f>SUMIF('PAI 2025_TR2'!$M$8:$M$45,A286,'PAI 2025_TR2'!$X$8:$X$45)</f>
        <v>14999343448</v>
      </c>
      <c r="E286" s="66">
        <f>D286/D$271</f>
        <v>6.86600165399469E-3</v>
      </c>
    </row>
    <row r="287" spans="1:5" x14ac:dyDescent="0.25">
      <c r="A287" s="67" t="s">
        <v>114</v>
      </c>
      <c r="B287">
        <f>COUNTIF('PAI 2025_TR2'!$M$8:$M$45,A287)</f>
        <v>4</v>
      </c>
      <c r="C287" s="64">
        <f t="shared" si="26"/>
        <v>0.10526315789473684</v>
      </c>
      <c r="D287" s="65">
        <f>SUMIF('PAI 2025_TR2'!$M$8:$M$45,A287,'PAI 2025_TR2'!$X$8:$X$45)</f>
        <v>2169582630731</v>
      </c>
      <c r="E287" s="66">
        <f>D287/D$271</f>
        <v>0.99313399834600535</v>
      </c>
    </row>
    <row r="288" spans="1:5" x14ac:dyDescent="0.25">
      <c r="A288" s="67" t="s">
        <v>170</v>
      </c>
      <c r="B288">
        <f>COUNTIF('PAI 2025_TR2'!$M$8:$M$45,A288)</f>
        <v>3</v>
      </c>
      <c r="C288" s="64">
        <f t="shared" si="26"/>
        <v>7.8947368421052627E-2</v>
      </c>
      <c r="D288" s="65">
        <f>SUMIF('PAI 2025_TR2'!$M$8:$M$45,A288,'PAI 2025_TR2'!$X$8:$X$45)</f>
        <v>11421451748</v>
      </c>
      <c r="E288" s="66">
        <f>D288/D$272</f>
        <v>0.88047878603953122</v>
      </c>
    </row>
    <row r="289" spans="1:5" x14ac:dyDescent="0.25">
      <c r="A289" s="67" t="s">
        <v>212</v>
      </c>
      <c r="B289">
        <f>COUNTIF('PAI 2025_TR2'!$M$8:$M$45,A289)</f>
        <v>3</v>
      </c>
      <c r="C289" s="64">
        <f t="shared" si="26"/>
        <v>7.8947368421052627E-2</v>
      </c>
      <c r="D289" s="65">
        <f>SUMIF('PAI 2025_TR2'!$M$8:$M$45,A289,'PAI 2025_TR2'!$X$8:$X$45)</f>
        <v>1469858525</v>
      </c>
      <c r="E289" s="66">
        <f t="shared" ref="E289:E290" si="27">D289/D$272</f>
        <v>0.11331127410913228</v>
      </c>
    </row>
    <row r="290" spans="1:5" x14ac:dyDescent="0.25">
      <c r="A290" s="67" t="s">
        <v>200</v>
      </c>
      <c r="B290">
        <f>COUNTIF('PAI 2025_TR2'!$M$8:$M$45,A290)</f>
        <v>1</v>
      </c>
      <c r="C290" s="64">
        <f t="shared" si="26"/>
        <v>2.6315789473684209E-2</v>
      </c>
      <c r="D290" s="65">
        <f>SUMIF('PAI 2025_TR2'!$M$8:$M$45,A290,'PAI 2025_TR2'!$X$8:$X$45)</f>
        <v>80554500</v>
      </c>
      <c r="E290" s="66">
        <f t="shared" si="27"/>
        <v>6.2099398513364382E-3</v>
      </c>
    </row>
    <row r="291" spans="1:5" x14ac:dyDescent="0.25">
      <c r="A291" s="67" t="s">
        <v>38</v>
      </c>
      <c r="B291">
        <f>COUNTIF('PAI 2025_TR2'!$M$8:$M$45,A291)</f>
        <v>7</v>
      </c>
      <c r="C291" s="64">
        <f t="shared" si="26"/>
        <v>0.18421052631578946</v>
      </c>
      <c r="D291" s="65">
        <f>SUMIF('PAI 2025_TR2'!$M$8:$M$45,A291,'PAI 2025_TR2'!$X$8:$X$45)</f>
        <v>0</v>
      </c>
      <c r="E291" s="66"/>
    </row>
    <row r="292" spans="1:5" x14ac:dyDescent="0.25">
      <c r="A292" s="67"/>
      <c r="B292" s="67"/>
      <c r="C292" s="67"/>
      <c r="E292" s="66"/>
    </row>
    <row r="293" spans="1:5" x14ac:dyDescent="0.25">
      <c r="A293" s="67"/>
      <c r="B293" s="67"/>
      <c r="C293" s="67"/>
      <c r="E293" s="66"/>
    </row>
    <row r="294" spans="1:5" x14ac:dyDescent="0.25">
      <c r="A294" s="67"/>
      <c r="B294" s="67"/>
      <c r="C294" s="67"/>
      <c r="E294" s="66"/>
    </row>
    <row r="295" spans="1:5" x14ac:dyDescent="0.25">
      <c r="A295" s="62" t="s">
        <v>398</v>
      </c>
      <c r="B295" s="67"/>
      <c r="C295" s="67"/>
      <c r="E295" s="66"/>
    </row>
    <row r="296" spans="1:5" x14ac:dyDescent="0.25">
      <c r="A296" s="67" t="s">
        <v>248</v>
      </c>
      <c r="B296">
        <f>COUNTIF('PAI 2025_TR2'!$N$8:$N$45,A296)</f>
        <v>3</v>
      </c>
      <c r="C296" s="64">
        <f t="shared" ref="C296:C304" si="28">B296/B$267</f>
        <v>7.8947368421052627E-2</v>
      </c>
      <c r="D296" s="65">
        <f>SUMIF('PAI 2025_TR2'!$N$8:$N$45,A296,'PAI 2025_TR2'!$X$8:$X$45)</f>
        <v>1452150878</v>
      </c>
      <c r="E296" s="66">
        <f>D296/D$271</f>
        <v>6.6472711720773987E-4</v>
      </c>
    </row>
    <row r="297" spans="1:5" x14ac:dyDescent="0.25">
      <c r="A297" s="67" t="s">
        <v>236</v>
      </c>
      <c r="B297">
        <f>COUNTIF('PAI 2025_TR2'!$N$8:$N$45,A297)</f>
        <v>3</v>
      </c>
      <c r="C297" s="64">
        <f t="shared" si="28"/>
        <v>7.8947368421052627E-2</v>
      </c>
      <c r="D297" s="65">
        <f>SUMIF('PAI 2025_TR2'!$N$8:$N$45,A297,'PAI 2025_TR2'!$X$8:$X$45)</f>
        <v>6453100000</v>
      </c>
      <c r="E297" s="66">
        <f t="shared" ref="E297:E300" si="29">D297/D$271</f>
        <v>2.9539289787581333E-3</v>
      </c>
    </row>
    <row r="298" spans="1:5" x14ac:dyDescent="0.25">
      <c r="A298" s="67" t="s">
        <v>49</v>
      </c>
      <c r="B298">
        <f>COUNTIF('PAI 2025_TR2'!$N$8:$N$45,A298)</f>
        <v>14</v>
      </c>
      <c r="C298" s="64">
        <f t="shared" si="28"/>
        <v>0.36842105263157893</v>
      </c>
      <c r="D298" s="65">
        <f>SUMIF('PAI 2025_TR2'!$N$8:$N$45,A298,'PAI 2025_TR2'!$X$8:$X$45)</f>
        <v>7094092570</v>
      </c>
      <c r="E298" s="66">
        <f t="shared" si="29"/>
        <v>3.2473455580288172E-3</v>
      </c>
    </row>
    <row r="299" spans="1:5" x14ac:dyDescent="0.25">
      <c r="A299" s="67" t="s">
        <v>115</v>
      </c>
      <c r="B299">
        <f>COUNTIF('PAI 2025_TR2'!$N$8:$N$45,A299)</f>
        <v>2</v>
      </c>
      <c r="C299" s="64">
        <f t="shared" si="28"/>
        <v>5.2631578947368418E-2</v>
      </c>
      <c r="D299" s="65">
        <f>SUMIF('PAI 2025_TR2'!$N$8:$N$45,A299,'PAI 2025_TR2'!$X$8:$X$45)</f>
        <v>2163743030790</v>
      </c>
      <c r="E299" s="66">
        <f t="shared" si="29"/>
        <v>0.99046090115394658</v>
      </c>
    </row>
    <row r="300" spans="1:5" x14ac:dyDescent="0.25">
      <c r="A300" s="67" t="s">
        <v>415</v>
      </c>
      <c r="B300">
        <f>COUNTIF('PAI 2025_TR2'!$N$8:$N$45,A300)</f>
        <v>2</v>
      </c>
      <c r="C300" s="64">
        <f t="shared" si="28"/>
        <v>5.2631578947368418E-2</v>
      </c>
      <c r="D300" s="65">
        <f>SUMIF('PAI 2025_TR2'!$N$8:$N$45,A300,'PAI 2025_TR2'!$X$8:$X$45)</f>
        <v>5839599941</v>
      </c>
      <c r="E300" s="66">
        <f t="shared" si="29"/>
        <v>2.6730971920587293E-3</v>
      </c>
    </row>
    <row r="301" spans="1:5" x14ac:dyDescent="0.25">
      <c r="A301" s="67" t="s">
        <v>171</v>
      </c>
      <c r="B301">
        <f>COUNTIF('PAI 2025_TR2'!$N$8:$N$45,A301)</f>
        <v>3</v>
      </c>
      <c r="C301" s="64">
        <f t="shared" si="28"/>
        <v>7.8947368421052627E-2</v>
      </c>
      <c r="D301" s="65">
        <f>SUMIF('PAI 2025_TR2'!$N$8:$N$45,A301,'PAI 2025_TR2'!$X$8:$X$45)</f>
        <v>11421451748</v>
      </c>
      <c r="E301" s="66">
        <f t="shared" ref="E301:E303" si="30">D301/D$272</f>
        <v>0.88047878603953122</v>
      </c>
    </row>
    <row r="302" spans="1:5" x14ac:dyDescent="0.25">
      <c r="A302" s="67" t="s">
        <v>213</v>
      </c>
      <c r="B302">
        <f>COUNTIF('PAI 2025_TR2'!$N$8:$N$45,A302)</f>
        <v>3</v>
      </c>
      <c r="C302" s="64">
        <f t="shared" si="28"/>
        <v>7.8947368421052627E-2</v>
      </c>
      <c r="D302" s="65">
        <f>SUMIF('PAI 2025_TR2'!$N$8:$N$45,A302,'PAI 2025_TR2'!$X$8:$X$45)</f>
        <v>1469858525</v>
      </c>
      <c r="E302" s="66">
        <f t="shared" si="30"/>
        <v>0.11331127410913228</v>
      </c>
    </row>
    <row r="303" spans="1:5" x14ac:dyDescent="0.25">
      <c r="A303" s="67" t="s">
        <v>201</v>
      </c>
      <c r="B303">
        <f>COUNTIF('PAI 2025_TR2'!$N$8:$N$45,A303)</f>
        <v>1</v>
      </c>
      <c r="C303" s="64">
        <f t="shared" si="28"/>
        <v>2.6315789473684209E-2</v>
      </c>
      <c r="D303" s="65">
        <f>SUMIF('PAI 2025_TR2'!$N$8:$N$45,A303,'PAI 2025_TR2'!$X$8:$X$45)</f>
        <v>80554500</v>
      </c>
      <c r="E303" s="66">
        <f t="shared" si="30"/>
        <v>6.2099398513364382E-3</v>
      </c>
    </row>
    <row r="304" spans="1:5" x14ac:dyDescent="0.25">
      <c r="A304" s="67" t="s">
        <v>38</v>
      </c>
      <c r="B304">
        <f>COUNTIF('PAI 2025_TR2'!$N$8:$N$45,A304)</f>
        <v>7</v>
      </c>
      <c r="C304" s="64">
        <f t="shared" si="28"/>
        <v>0.18421052631578946</v>
      </c>
      <c r="D304" s="65">
        <f>SUMIF('PAI 2025_TR2'!$N$8:$N$45,A304,'PAI 2025_TR2'!$X$8:$X$45)</f>
        <v>0</v>
      </c>
      <c r="E304" s="66"/>
    </row>
  </sheetData>
  <phoneticPr fontId="3" type="noConversion"/>
  <dataValidations disablePrompts="1" count="2">
    <dataValidation allowBlank="1" showInputMessage="1" showErrorMessage="1" prompt="Seleccione la Política del Modelo Integrado de Planeación y Gestión al cual corresponde el indicador o actividad. En caso que no corresponda seleccionar No Aplica (N/A)." sqref="I3" xr:uid="{D8F62F86-8804-4B64-8EEE-BB5A756ADA05}"/>
    <dataValidation type="list" allowBlank="1" showInputMessage="1" showErrorMessage="1" sqref="A210" xr:uid="{707447CF-3D16-4D61-BB8F-5A380DCB7BF4}">
      <formula1>INDIRECT($B308)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35F51-1A3A-4773-A62D-B31D2ED95745}">
  <dimension ref="A2:E14"/>
  <sheetViews>
    <sheetView workbookViewId="0">
      <selection activeCell="A200" sqref="A200"/>
    </sheetView>
  </sheetViews>
  <sheetFormatPr baseColWidth="10" defaultColWidth="11.42578125" defaultRowHeight="15" x14ac:dyDescent="0.25"/>
  <cols>
    <col min="1" max="4" width="32.28515625" style="8" customWidth="1"/>
    <col min="5" max="5" width="13.140625" customWidth="1"/>
  </cols>
  <sheetData>
    <row r="2" spans="1:5" x14ac:dyDescent="0.25">
      <c r="A2" s="9" t="s">
        <v>396</v>
      </c>
      <c r="B2" s="9" t="s">
        <v>397</v>
      </c>
      <c r="C2" s="9" t="s">
        <v>20</v>
      </c>
      <c r="D2" s="9" t="s">
        <v>398</v>
      </c>
      <c r="E2" s="9" t="s">
        <v>399</v>
      </c>
    </row>
    <row r="3" spans="1:5" ht="63" customHeight="1" x14ac:dyDescent="0.25">
      <c r="A3" s="8" t="s">
        <v>46</v>
      </c>
      <c r="B3" s="8" t="s">
        <v>47</v>
      </c>
      <c r="C3" s="8" t="s">
        <v>48</v>
      </c>
      <c r="D3" s="8" t="s">
        <v>248</v>
      </c>
      <c r="E3" s="100" t="s">
        <v>178</v>
      </c>
    </row>
    <row r="4" spans="1:5" ht="73.5" customHeight="1" x14ac:dyDescent="0.25">
      <c r="A4" s="10" t="s">
        <v>168</v>
      </c>
      <c r="B4" s="10" t="s">
        <v>442</v>
      </c>
      <c r="C4" s="8" t="s">
        <v>114</v>
      </c>
      <c r="D4" s="8" t="s">
        <v>236</v>
      </c>
      <c r="E4" s="100" t="s">
        <v>206</v>
      </c>
    </row>
    <row r="5" spans="1:5" ht="58.5" customHeight="1" x14ac:dyDescent="0.25">
      <c r="A5" s="8" t="s">
        <v>38</v>
      </c>
      <c r="B5" s="10" t="s">
        <v>211</v>
      </c>
      <c r="C5" s="10" t="s">
        <v>170</v>
      </c>
      <c r="D5" s="8" t="s">
        <v>49</v>
      </c>
      <c r="E5" s="100" t="s">
        <v>219</v>
      </c>
    </row>
    <row r="6" spans="1:5" ht="88.5" customHeight="1" x14ac:dyDescent="0.25">
      <c r="B6" s="10" t="s">
        <v>199</v>
      </c>
      <c r="C6" s="10" t="s">
        <v>212</v>
      </c>
      <c r="D6" s="8" t="s">
        <v>115</v>
      </c>
      <c r="E6" s="100" t="s">
        <v>129</v>
      </c>
    </row>
    <row r="7" spans="1:5" ht="73.5" customHeight="1" x14ac:dyDescent="0.25">
      <c r="B7" s="8" t="s">
        <v>38</v>
      </c>
      <c r="C7" s="10" t="s">
        <v>200</v>
      </c>
      <c r="D7" s="8" t="s">
        <v>124</v>
      </c>
      <c r="E7" s="100" t="s">
        <v>122</v>
      </c>
    </row>
    <row r="8" spans="1:5" ht="45" x14ac:dyDescent="0.25">
      <c r="C8" s="8" t="s">
        <v>38</v>
      </c>
      <c r="D8" s="10" t="s">
        <v>171</v>
      </c>
      <c r="E8" s="100" t="s">
        <v>56</v>
      </c>
    </row>
    <row r="9" spans="1:5" ht="60" x14ac:dyDescent="0.25">
      <c r="D9" s="10" t="s">
        <v>417</v>
      </c>
      <c r="E9" s="100" t="s">
        <v>38</v>
      </c>
    </row>
    <row r="10" spans="1:5" ht="30" x14ac:dyDescent="0.25">
      <c r="D10" s="10" t="s">
        <v>443</v>
      </c>
    </row>
    <row r="11" spans="1:5" x14ac:dyDescent="0.25">
      <c r="D11" s="10" t="s">
        <v>213</v>
      </c>
    </row>
    <row r="12" spans="1:5" ht="60" x14ac:dyDescent="0.25">
      <c r="D12" s="10" t="s">
        <v>444</v>
      </c>
    </row>
    <row r="13" spans="1:5" ht="75" x14ac:dyDescent="0.25">
      <c r="D13" s="10" t="s">
        <v>445</v>
      </c>
    </row>
    <row r="14" spans="1:5" x14ac:dyDescent="0.25">
      <c r="D14" s="8" t="s">
        <v>38</v>
      </c>
    </row>
  </sheetData>
  <sheetProtection algorithmName="SHA-512" hashValue="dDTdJAw4NCTtwF08pNXYEuT8l2xoELuOweQ1+hlxezgtohzCPIW5DM2fq0jfAc47u+Epv9SeNW2Ub3Gf2ZYUHA==" saltValue="0uvrbuaCR3Mizn91bkcF/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FF84B-13D9-43AE-B41F-D0F10938A7C8}">
  <dimension ref="E2:P11"/>
  <sheetViews>
    <sheetView workbookViewId="0">
      <selection activeCell="N24" sqref="N24"/>
    </sheetView>
  </sheetViews>
  <sheetFormatPr baseColWidth="10" defaultColWidth="11.42578125" defaultRowHeight="15" x14ac:dyDescent="0.25"/>
  <cols>
    <col min="1" max="1" width="7" customWidth="1"/>
    <col min="8" max="8" width="11.7109375" bestFit="1" customWidth="1"/>
  </cols>
  <sheetData>
    <row r="2" spans="5:16" x14ac:dyDescent="0.25">
      <c r="E2" s="2" t="s">
        <v>270</v>
      </c>
      <c r="F2" s="2" t="s">
        <v>44</v>
      </c>
      <c r="G2" s="11" t="s">
        <v>100</v>
      </c>
      <c r="H2" s="2" t="s">
        <v>58</v>
      </c>
      <c r="I2" s="2" t="s">
        <v>79</v>
      </c>
      <c r="J2" s="2" t="s">
        <v>234</v>
      </c>
      <c r="K2" s="2" t="s">
        <v>88</v>
      </c>
      <c r="P2" t="s">
        <v>74</v>
      </c>
    </row>
    <row r="3" spans="5:16" x14ac:dyDescent="0.25">
      <c r="E3" s="2" t="s">
        <v>281</v>
      </c>
      <c r="F3" s="2" t="s">
        <v>45</v>
      </c>
      <c r="G3" s="11" t="s">
        <v>393</v>
      </c>
      <c r="H3" s="2" t="s">
        <v>59</v>
      </c>
      <c r="I3" s="2" t="s">
        <v>319</v>
      </c>
      <c r="J3" s="2" t="s">
        <v>234</v>
      </c>
      <c r="K3" s="2" t="s">
        <v>88</v>
      </c>
      <c r="P3" t="s">
        <v>55</v>
      </c>
    </row>
    <row r="4" spans="5:16" x14ac:dyDescent="0.25">
      <c r="E4" s="2" t="s">
        <v>271</v>
      </c>
      <c r="F4" s="2" t="s">
        <v>113</v>
      </c>
      <c r="G4" s="11" t="s">
        <v>342</v>
      </c>
      <c r="I4" s="2" t="s">
        <v>394</v>
      </c>
    </row>
    <row r="5" spans="5:16" x14ac:dyDescent="0.25">
      <c r="F5" s="2" t="s">
        <v>312</v>
      </c>
      <c r="G5" s="11" t="s">
        <v>142</v>
      </c>
      <c r="I5" s="2" t="s">
        <v>393</v>
      </c>
    </row>
    <row r="6" spans="5:16" x14ac:dyDescent="0.25">
      <c r="G6" s="11" t="s">
        <v>152</v>
      </c>
    </row>
    <row r="7" spans="5:16" x14ac:dyDescent="0.25">
      <c r="G7" s="11" t="s">
        <v>395</v>
      </c>
    </row>
    <row r="8" spans="5:16" x14ac:dyDescent="0.25">
      <c r="G8" s="11" t="s">
        <v>166</v>
      </c>
    </row>
    <row r="9" spans="5:16" x14ac:dyDescent="0.25">
      <c r="G9" s="11" t="s">
        <v>224</v>
      </c>
    </row>
    <row r="10" spans="5:16" x14ac:dyDescent="0.25">
      <c r="G10" s="12" t="s">
        <v>101</v>
      </c>
    </row>
    <row r="11" spans="5:16" x14ac:dyDescent="0.25">
      <c r="G11" s="11" t="s">
        <v>379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442C8-D452-4691-9873-6FB024D62E05}">
  <dimension ref="A1:B7"/>
  <sheetViews>
    <sheetView workbookViewId="0">
      <selection activeCell="B7" sqref="B7"/>
    </sheetView>
  </sheetViews>
  <sheetFormatPr baseColWidth="10" defaultColWidth="11.42578125" defaultRowHeight="15" x14ac:dyDescent="0.25"/>
  <cols>
    <col min="1" max="1" width="44" customWidth="1"/>
    <col min="2" max="2" width="22" bestFit="1" customWidth="1"/>
  </cols>
  <sheetData>
    <row r="1" spans="1:2" x14ac:dyDescent="0.25">
      <c r="A1" s="132" t="s">
        <v>18</v>
      </c>
      <c r="B1" t="s">
        <v>46</v>
      </c>
    </row>
    <row r="3" spans="1:2" x14ac:dyDescent="0.25">
      <c r="A3" s="132" t="s">
        <v>36</v>
      </c>
      <c r="B3" t="s">
        <v>446</v>
      </c>
    </row>
    <row r="4" spans="1:2" x14ac:dyDescent="0.25">
      <c r="A4" t="s">
        <v>129</v>
      </c>
      <c r="B4" s="133">
        <v>5839599941</v>
      </c>
    </row>
    <row r="5" spans="1:2" x14ac:dyDescent="0.25">
      <c r="A5" t="s">
        <v>122</v>
      </c>
      <c r="B5" s="133">
        <v>2069834710966</v>
      </c>
    </row>
    <row r="6" spans="1:2" x14ac:dyDescent="0.25">
      <c r="A6" t="s">
        <v>56</v>
      </c>
      <c r="B6" s="133">
        <v>17082343448</v>
      </c>
    </row>
    <row r="7" spans="1:2" x14ac:dyDescent="0.25">
      <c r="A7" t="s">
        <v>447</v>
      </c>
      <c r="B7" s="133">
        <v>93908319824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ED66F-6CCF-4766-A50B-595537C6A2A7}">
  <dimension ref="A1:AS49"/>
  <sheetViews>
    <sheetView showGridLines="0" tabSelected="1" topLeftCell="A5" zoomScale="90" zoomScaleNormal="90" workbookViewId="0">
      <pane ySplit="3" topLeftCell="A46" activePane="bottomLeft" state="frozen"/>
      <selection pane="bottomLeft" activeCell="AJ48" sqref="AJ48"/>
    </sheetView>
  </sheetViews>
  <sheetFormatPr baseColWidth="10" defaultColWidth="11.42578125" defaultRowHeight="84" customHeight="1" x14ac:dyDescent="0.25"/>
  <cols>
    <col min="1" max="1" width="13.5703125" style="85" customWidth="1"/>
    <col min="2" max="2" width="20.42578125" style="85" customWidth="1"/>
    <col min="3" max="3" width="19.140625" style="85" customWidth="1"/>
    <col min="4" max="4" width="36.42578125" style="85" customWidth="1"/>
    <col min="5" max="5" width="23.28515625" style="85" customWidth="1"/>
    <col min="6" max="6" width="14.28515625" style="85" customWidth="1"/>
    <col min="7" max="7" width="41.85546875" style="85" customWidth="1"/>
    <col min="8" max="8" width="15.28515625" style="85" customWidth="1"/>
    <col min="9" max="9" width="20.7109375" style="85" customWidth="1"/>
    <col min="10" max="10" width="15.7109375" style="85" customWidth="1"/>
    <col min="11" max="11" width="22.28515625" style="85" customWidth="1"/>
    <col min="12" max="12" width="30.7109375" style="85" customWidth="1"/>
    <col min="13" max="13" width="22.140625" style="85" customWidth="1"/>
    <col min="14" max="14" width="28.7109375" style="85" customWidth="1"/>
    <col min="15" max="15" width="17" style="95" customWidth="1"/>
    <col min="16" max="16" width="16.7109375" style="96" customWidth="1"/>
    <col min="17" max="17" width="12.7109375" style="95" customWidth="1"/>
    <col min="18" max="18" width="39.5703125" style="96" customWidth="1"/>
    <col min="19" max="19" width="24" style="85" customWidth="1"/>
    <col min="20" max="20" width="27.7109375" style="85" customWidth="1"/>
    <col min="21" max="21" width="11.42578125" style="85"/>
    <col min="22" max="22" width="11.42578125" style="97"/>
    <col min="23" max="23" width="17.85546875" style="85" customWidth="1"/>
    <col min="24" max="24" width="25.5703125" style="84" customWidth="1"/>
    <col min="25" max="25" width="17.5703125" style="97" customWidth="1"/>
    <col min="26" max="26" width="49" style="97" customWidth="1"/>
    <col min="27" max="27" width="25.5703125" style="84" customWidth="1"/>
    <col min="28" max="28" width="17.140625" style="97" hidden="1" customWidth="1"/>
    <col min="29" max="29" width="44.7109375" style="85" customWidth="1"/>
    <col min="30" max="30" width="15" style="85" customWidth="1"/>
    <col min="31" max="31" width="13" style="85" bestFit="1" customWidth="1"/>
    <col min="32" max="32" width="14" style="85" customWidth="1"/>
    <col min="33" max="33" width="19.7109375" style="84" customWidth="1"/>
    <col min="34" max="34" width="18.85546875" style="84" customWidth="1"/>
    <col min="35" max="35" width="15.85546875" style="84" customWidth="1"/>
    <col min="36" max="36" width="63" style="84" customWidth="1"/>
    <col min="37" max="37" width="45.42578125" style="84" customWidth="1"/>
    <col min="38" max="38" width="16" style="97" hidden="1" customWidth="1"/>
    <col min="39" max="39" width="41" style="85" hidden="1" customWidth="1"/>
    <col min="40" max="40" width="25.5703125" style="84" hidden="1" customWidth="1"/>
    <col min="41" max="41" width="16.7109375" style="97" hidden="1" customWidth="1"/>
    <col min="42" max="42" width="32.42578125" style="85" hidden="1" customWidth="1"/>
    <col min="43" max="43" width="25.5703125" style="84" hidden="1" customWidth="1"/>
    <col min="44" max="44" width="11.42578125" style="85"/>
    <col min="45" max="45" width="17.28515625" style="85" bestFit="1" customWidth="1"/>
    <col min="46" max="16384" width="11.42578125" style="85"/>
  </cols>
  <sheetData>
    <row r="1" spans="1:43" ht="27" customHeight="1" x14ac:dyDescent="0.25">
      <c r="A1" s="221"/>
      <c r="B1" s="221"/>
      <c r="C1" s="221"/>
      <c r="D1" s="222" t="s">
        <v>448</v>
      </c>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c r="AK1" s="222"/>
      <c r="AL1" s="222"/>
      <c r="AM1" s="222"/>
      <c r="AN1" s="222"/>
      <c r="AO1" s="222"/>
      <c r="AP1" s="222"/>
      <c r="AQ1" s="222"/>
    </row>
    <row r="2" spans="1:43" ht="36" customHeight="1" x14ac:dyDescent="0.25">
      <c r="A2" s="221"/>
      <c r="B2" s="221"/>
      <c r="C2" s="221"/>
      <c r="D2" s="223" t="s">
        <v>449</v>
      </c>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c r="AQ2" s="223"/>
    </row>
    <row r="3" spans="1:43" ht="54" customHeight="1" x14ac:dyDescent="0.25">
      <c r="A3" s="221"/>
      <c r="B3" s="221"/>
      <c r="C3" s="221"/>
      <c r="D3" s="224" t="s">
        <v>450</v>
      </c>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c r="AL3" s="224"/>
      <c r="AM3" s="224"/>
      <c r="AN3" s="224"/>
      <c r="AO3" s="224"/>
      <c r="AP3" s="224"/>
      <c r="AQ3" s="224"/>
    </row>
    <row r="4" spans="1:43" ht="27" customHeight="1" x14ac:dyDescent="0.25">
      <c r="A4" s="221"/>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c r="AQ4" s="221"/>
    </row>
    <row r="5" spans="1:43" ht="24.75" customHeight="1" x14ac:dyDescent="0.25">
      <c r="A5" s="216" t="s">
        <v>0</v>
      </c>
      <c r="B5" s="216"/>
      <c r="C5" s="216"/>
      <c r="D5" s="216"/>
      <c r="E5" s="216"/>
      <c r="F5" s="216"/>
      <c r="G5" s="216"/>
      <c r="H5" s="216"/>
      <c r="I5" s="216"/>
      <c r="J5" s="216"/>
      <c r="K5" s="164" t="s">
        <v>1</v>
      </c>
      <c r="L5" s="165"/>
      <c r="M5" s="165"/>
      <c r="N5" s="165"/>
      <c r="O5" s="212"/>
      <c r="P5" s="213"/>
      <c r="Q5" s="204" t="s">
        <v>3</v>
      </c>
      <c r="R5" s="217"/>
      <c r="S5" s="217"/>
      <c r="T5" s="217"/>
      <c r="U5" s="217"/>
      <c r="V5" s="217"/>
      <c r="W5" s="217"/>
      <c r="X5" s="205"/>
      <c r="Y5" s="220" t="s">
        <v>4</v>
      </c>
      <c r="Z5" s="220"/>
      <c r="AA5" s="220"/>
      <c r="AB5" s="218" t="s">
        <v>5</v>
      </c>
      <c r="AC5" s="219"/>
      <c r="AD5" s="219"/>
      <c r="AE5" s="219"/>
      <c r="AF5" s="219"/>
      <c r="AG5" s="219"/>
      <c r="AH5" s="219"/>
      <c r="AI5" s="219"/>
      <c r="AJ5" s="219"/>
      <c r="AK5" s="219"/>
      <c r="AL5" s="225" t="s">
        <v>6</v>
      </c>
      <c r="AM5" s="225"/>
      <c r="AN5" s="225"/>
      <c r="AO5" s="226" t="s">
        <v>7</v>
      </c>
      <c r="AP5" s="226"/>
      <c r="AQ5" s="226"/>
    </row>
    <row r="6" spans="1:43" ht="22.5" customHeight="1" x14ac:dyDescent="0.25">
      <c r="A6" s="214" t="s">
        <v>8</v>
      </c>
      <c r="B6" s="214" t="s">
        <v>9</v>
      </c>
      <c r="C6" s="214" t="s">
        <v>10</v>
      </c>
      <c r="D6" s="214" t="s">
        <v>11</v>
      </c>
      <c r="E6" s="214" t="s">
        <v>12</v>
      </c>
      <c r="F6" s="214" t="s">
        <v>13</v>
      </c>
      <c r="G6" s="214" t="s">
        <v>14</v>
      </c>
      <c r="H6" s="214" t="s">
        <v>15</v>
      </c>
      <c r="I6" s="214" t="s">
        <v>355</v>
      </c>
      <c r="J6" s="214" t="s">
        <v>17</v>
      </c>
      <c r="K6" s="199" t="s">
        <v>18</v>
      </c>
      <c r="L6" s="199" t="s">
        <v>19</v>
      </c>
      <c r="M6" s="199" t="s">
        <v>20</v>
      </c>
      <c r="N6" s="201" t="s">
        <v>21</v>
      </c>
      <c r="O6" s="212" t="s">
        <v>2</v>
      </c>
      <c r="P6" s="213"/>
      <c r="Q6" s="206" t="s">
        <v>24</v>
      </c>
      <c r="R6" s="206"/>
      <c r="S6" s="206"/>
      <c r="T6" s="206"/>
      <c r="U6" s="206"/>
      <c r="V6" s="102" t="s">
        <v>25</v>
      </c>
      <c r="W6" s="204" t="s">
        <v>26</v>
      </c>
      <c r="X6" s="205"/>
      <c r="Y6" s="207" t="s">
        <v>27</v>
      </c>
      <c r="Z6" s="207" t="s">
        <v>28</v>
      </c>
      <c r="AA6" s="209" t="s">
        <v>29</v>
      </c>
      <c r="AC6" s="197" t="s">
        <v>28</v>
      </c>
      <c r="AD6" s="203" t="s">
        <v>451</v>
      </c>
      <c r="AE6" s="203"/>
      <c r="AF6" s="203"/>
      <c r="AG6" s="211" t="s">
        <v>452</v>
      </c>
      <c r="AH6" s="211"/>
      <c r="AI6" s="211"/>
      <c r="AJ6" s="197" t="s">
        <v>453</v>
      </c>
      <c r="AK6" s="197" t="s">
        <v>454</v>
      </c>
      <c r="AL6" s="231" t="s">
        <v>27</v>
      </c>
      <c r="AM6" s="231" t="s">
        <v>28</v>
      </c>
      <c r="AN6" s="233" t="s">
        <v>29</v>
      </c>
      <c r="AO6" s="227" t="s">
        <v>27</v>
      </c>
      <c r="AP6" s="227" t="s">
        <v>28</v>
      </c>
      <c r="AQ6" s="229" t="s">
        <v>29</v>
      </c>
    </row>
    <row r="7" spans="1:43" ht="56.25" customHeight="1" x14ac:dyDescent="0.25">
      <c r="A7" s="215"/>
      <c r="B7" s="215"/>
      <c r="C7" s="215"/>
      <c r="D7" s="215"/>
      <c r="E7" s="215"/>
      <c r="F7" s="215"/>
      <c r="G7" s="215"/>
      <c r="H7" s="215"/>
      <c r="I7" s="215"/>
      <c r="J7" s="215"/>
      <c r="K7" s="200"/>
      <c r="L7" s="200"/>
      <c r="M7" s="200"/>
      <c r="N7" s="202"/>
      <c r="O7" s="147" t="s">
        <v>22</v>
      </c>
      <c r="P7" s="147" t="s">
        <v>23</v>
      </c>
      <c r="Q7" s="146" t="s">
        <v>30</v>
      </c>
      <c r="R7" s="92" t="s">
        <v>31</v>
      </c>
      <c r="S7" s="92" t="s">
        <v>32</v>
      </c>
      <c r="T7" s="92" t="s">
        <v>33</v>
      </c>
      <c r="U7" s="92" t="s">
        <v>34</v>
      </c>
      <c r="V7" s="93" t="s">
        <v>35</v>
      </c>
      <c r="W7" s="92" t="s">
        <v>36</v>
      </c>
      <c r="X7" s="94" t="s">
        <v>37</v>
      </c>
      <c r="Y7" s="208"/>
      <c r="Z7" s="208"/>
      <c r="AA7" s="210"/>
      <c r="AC7" s="198"/>
      <c r="AD7" s="137" t="s">
        <v>455</v>
      </c>
      <c r="AE7" s="137" t="s">
        <v>456</v>
      </c>
      <c r="AF7" s="137" t="s">
        <v>457</v>
      </c>
      <c r="AG7" s="138" t="s">
        <v>455</v>
      </c>
      <c r="AH7" s="138" t="s">
        <v>456</v>
      </c>
      <c r="AI7" s="137" t="s">
        <v>457</v>
      </c>
      <c r="AJ7" s="198"/>
      <c r="AK7" s="198"/>
      <c r="AL7" s="232"/>
      <c r="AM7" s="232"/>
      <c r="AN7" s="234"/>
      <c r="AO7" s="228"/>
      <c r="AP7" s="228"/>
      <c r="AQ7" s="230"/>
    </row>
    <row r="8" spans="1:43" s="80" customFormat="1" ht="210" customHeight="1" x14ac:dyDescent="0.25">
      <c r="A8" s="76" t="s">
        <v>38</v>
      </c>
      <c r="B8" s="76" t="s">
        <v>38</v>
      </c>
      <c r="C8" s="76" t="s">
        <v>39</v>
      </c>
      <c r="D8" s="76" t="s">
        <v>40</v>
      </c>
      <c r="E8" s="76" t="s">
        <v>41</v>
      </c>
      <c r="F8" s="76" t="s">
        <v>42</v>
      </c>
      <c r="G8" s="76" t="s">
        <v>43</v>
      </c>
      <c r="H8" s="74" t="s">
        <v>44</v>
      </c>
      <c r="I8" s="74" t="s">
        <v>45</v>
      </c>
      <c r="J8" s="74" t="s">
        <v>38</v>
      </c>
      <c r="K8" s="76" t="s">
        <v>46</v>
      </c>
      <c r="L8" s="76" t="s">
        <v>47</v>
      </c>
      <c r="M8" s="76" t="s">
        <v>48</v>
      </c>
      <c r="N8" s="77" t="s">
        <v>49</v>
      </c>
      <c r="O8" s="135" t="s">
        <v>361</v>
      </c>
      <c r="P8" s="135" t="s">
        <v>51</v>
      </c>
      <c r="Q8" s="27" t="s">
        <v>458</v>
      </c>
      <c r="R8" s="55" t="s">
        <v>459</v>
      </c>
      <c r="S8" s="55" t="s">
        <v>460</v>
      </c>
      <c r="T8" s="55" t="s">
        <v>54</v>
      </c>
      <c r="U8" s="71" t="s">
        <v>55</v>
      </c>
      <c r="V8" s="72">
        <v>1</v>
      </c>
      <c r="W8" s="81" t="s">
        <v>56</v>
      </c>
      <c r="X8" s="70">
        <v>2481458922</v>
      </c>
      <c r="Y8" s="88">
        <v>1</v>
      </c>
      <c r="Z8" s="89" t="s">
        <v>57</v>
      </c>
      <c r="AA8" s="90">
        <v>51800000</v>
      </c>
      <c r="AC8" s="73" t="s">
        <v>57</v>
      </c>
      <c r="AD8" s="79">
        <v>1</v>
      </c>
      <c r="AE8" s="79">
        <v>1</v>
      </c>
      <c r="AF8" s="79">
        <f>+AE8/AD8</f>
        <v>1</v>
      </c>
      <c r="AG8" s="143">
        <v>670439998.32000005</v>
      </c>
      <c r="AH8" s="143">
        <v>563889998.66999996</v>
      </c>
      <c r="AI8" s="144">
        <f>(AH8/AG8)*100%</f>
        <v>0.84107451835064306</v>
      </c>
      <c r="AJ8" s="151" t="s">
        <v>461</v>
      </c>
      <c r="AK8" s="151" t="s">
        <v>609</v>
      </c>
      <c r="AL8" s="79">
        <v>1</v>
      </c>
      <c r="AM8" s="73" t="s">
        <v>57</v>
      </c>
      <c r="AN8" s="70">
        <v>726000000</v>
      </c>
      <c r="AO8" s="79">
        <v>1</v>
      </c>
      <c r="AP8" s="73" t="s">
        <v>57</v>
      </c>
      <c r="AQ8" s="70">
        <v>1033218923.6799999</v>
      </c>
    </row>
    <row r="9" spans="1:43" s="80" customFormat="1" ht="409.5" x14ac:dyDescent="0.25">
      <c r="A9" s="76" t="s">
        <v>229</v>
      </c>
      <c r="B9" s="76" t="s">
        <v>77</v>
      </c>
      <c r="C9" s="76" t="s">
        <v>230</v>
      </c>
      <c r="D9" s="76" t="s">
        <v>231</v>
      </c>
      <c r="E9" s="76" t="s">
        <v>111</v>
      </c>
      <c r="F9" s="76" t="s">
        <v>42</v>
      </c>
      <c r="G9" s="76" t="s">
        <v>112</v>
      </c>
      <c r="H9" s="74" t="s">
        <v>44</v>
      </c>
      <c r="I9" s="74" t="s">
        <v>360</v>
      </c>
      <c r="J9" s="74" t="s">
        <v>235</v>
      </c>
      <c r="K9" s="76" t="s">
        <v>46</v>
      </c>
      <c r="L9" s="76" t="s">
        <v>47</v>
      </c>
      <c r="M9" s="76" t="s">
        <v>48</v>
      </c>
      <c r="N9" s="77" t="s">
        <v>236</v>
      </c>
      <c r="O9" s="74" t="s">
        <v>361</v>
      </c>
      <c r="P9" s="74" t="s">
        <v>51</v>
      </c>
      <c r="Q9" s="27" t="s">
        <v>462</v>
      </c>
      <c r="R9" s="55" t="s">
        <v>463</v>
      </c>
      <c r="S9" s="55" t="s">
        <v>464</v>
      </c>
      <c r="T9" s="55" t="s">
        <v>465</v>
      </c>
      <c r="U9" s="71" t="s">
        <v>55</v>
      </c>
      <c r="V9" s="72">
        <v>1</v>
      </c>
      <c r="W9" s="81" t="s">
        <v>56</v>
      </c>
      <c r="X9" s="103">
        <v>150000000</v>
      </c>
      <c r="Y9" s="88">
        <v>0</v>
      </c>
      <c r="Z9" s="89" t="s">
        <v>164</v>
      </c>
      <c r="AA9" s="90">
        <v>0</v>
      </c>
      <c r="AC9" s="73" t="s">
        <v>466</v>
      </c>
      <c r="AD9" s="79">
        <v>0.35</v>
      </c>
      <c r="AE9" s="79">
        <v>0.35</v>
      </c>
      <c r="AF9" s="79">
        <f t="shared" ref="AF9:AF46" si="0">+AE9/AD9</f>
        <v>1</v>
      </c>
      <c r="AG9" s="143">
        <v>39500000</v>
      </c>
      <c r="AH9" s="143">
        <v>39500000</v>
      </c>
      <c r="AI9" s="144">
        <f t="shared" ref="AI9:AI46" si="1">(AH9/AG9)*100%</f>
        <v>1</v>
      </c>
      <c r="AJ9" s="149" t="s">
        <v>467</v>
      </c>
      <c r="AK9" s="70" t="s">
        <v>610</v>
      </c>
      <c r="AL9" s="79">
        <v>0.35</v>
      </c>
      <c r="AM9" s="73" t="s">
        <v>466</v>
      </c>
      <c r="AN9" s="103">
        <v>45000000</v>
      </c>
      <c r="AO9" s="79">
        <v>0.3</v>
      </c>
      <c r="AP9" s="73" t="s">
        <v>466</v>
      </c>
      <c r="AQ9" s="103">
        <v>65500000</v>
      </c>
    </row>
    <row r="10" spans="1:43" ht="84" customHeight="1" x14ac:dyDescent="0.25">
      <c r="A10" s="81" t="s">
        <v>38</v>
      </c>
      <c r="B10" s="81" t="s">
        <v>38</v>
      </c>
      <c r="C10" s="81" t="s">
        <v>39</v>
      </c>
      <c r="D10" s="81" t="s">
        <v>40</v>
      </c>
      <c r="E10" s="81" t="s">
        <v>41</v>
      </c>
      <c r="F10" s="81" t="s">
        <v>42</v>
      </c>
      <c r="G10" s="81" t="s">
        <v>43</v>
      </c>
      <c r="H10" s="71" t="s">
        <v>44</v>
      </c>
      <c r="I10" s="71" t="s">
        <v>45</v>
      </c>
      <c r="J10" s="71" t="s">
        <v>38</v>
      </c>
      <c r="K10" s="81" t="s">
        <v>46</v>
      </c>
      <c r="L10" s="81" t="s">
        <v>47</v>
      </c>
      <c r="M10" s="81" t="s">
        <v>48</v>
      </c>
      <c r="N10" s="82" t="s">
        <v>49</v>
      </c>
      <c r="O10" s="71" t="s">
        <v>50</v>
      </c>
      <c r="P10" s="71" t="s">
        <v>51</v>
      </c>
      <c r="Q10" s="27" t="s">
        <v>468</v>
      </c>
      <c r="R10" s="55" t="s">
        <v>52</v>
      </c>
      <c r="S10" s="55" t="s">
        <v>53</v>
      </c>
      <c r="T10" s="55" t="s">
        <v>54</v>
      </c>
      <c r="U10" s="71" t="s">
        <v>55</v>
      </c>
      <c r="V10" s="72">
        <v>1</v>
      </c>
      <c r="W10" s="81" t="s">
        <v>56</v>
      </c>
      <c r="X10" s="70">
        <v>242000000</v>
      </c>
      <c r="Y10" s="88">
        <v>1</v>
      </c>
      <c r="Z10" s="89" t="s">
        <v>57</v>
      </c>
      <c r="AA10" s="90">
        <v>32633333</v>
      </c>
      <c r="AC10" s="55" t="s">
        <v>57</v>
      </c>
      <c r="AD10" s="83">
        <v>1</v>
      </c>
      <c r="AE10" s="83">
        <v>1</v>
      </c>
      <c r="AF10" s="79">
        <f t="shared" si="0"/>
        <v>1</v>
      </c>
      <c r="AG10" s="143">
        <v>66000000</v>
      </c>
      <c r="AH10" s="143">
        <v>66000000</v>
      </c>
      <c r="AI10" s="144">
        <f t="shared" si="1"/>
        <v>1</v>
      </c>
      <c r="AJ10" s="150" t="s">
        <v>469</v>
      </c>
      <c r="AK10" s="70" t="s">
        <v>470</v>
      </c>
      <c r="AL10" s="83">
        <v>1</v>
      </c>
      <c r="AM10" s="55" t="s">
        <v>57</v>
      </c>
      <c r="AN10" s="70">
        <v>66000000</v>
      </c>
      <c r="AO10" s="83">
        <v>1</v>
      </c>
      <c r="AP10" s="55" t="s">
        <v>57</v>
      </c>
      <c r="AQ10" s="70">
        <v>77366667</v>
      </c>
    </row>
    <row r="11" spans="1:43" ht="162" customHeight="1" x14ac:dyDescent="0.25">
      <c r="A11" s="81" t="s">
        <v>38</v>
      </c>
      <c r="B11" s="81" t="s">
        <v>38</v>
      </c>
      <c r="C11" s="81" t="s">
        <v>39</v>
      </c>
      <c r="D11" s="81" t="s">
        <v>40</v>
      </c>
      <c r="E11" s="81" t="s">
        <v>41</v>
      </c>
      <c r="F11" s="81" t="s">
        <v>42</v>
      </c>
      <c r="G11" s="81" t="s">
        <v>43</v>
      </c>
      <c r="H11" s="71" t="s">
        <v>58</v>
      </c>
      <c r="I11" s="71" t="s">
        <v>59</v>
      </c>
      <c r="J11" s="71" t="s">
        <v>38</v>
      </c>
      <c r="K11" s="81" t="s">
        <v>46</v>
      </c>
      <c r="L11" s="81" t="s">
        <v>47</v>
      </c>
      <c r="M11" s="81" t="s">
        <v>48</v>
      </c>
      <c r="N11" s="82" t="s">
        <v>49</v>
      </c>
      <c r="O11" s="71" t="s">
        <v>50</v>
      </c>
      <c r="P11" s="71" t="s">
        <v>60</v>
      </c>
      <c r="Q11" s="27" t="s">
        <v>471</v>
      </c>
      <c r="R11" s="55" t="s">
        <v>61</v>
      </c>
      <c r="S11" s="55" t="s">
        <v>472</v>
      </c>
      <c r="T11" s="55" t="s">
        <v>63</v>
      </c>
      <c r="U11" s="71" t="s">
        <v>55</v>
      </c>
      <c r="V11" s="72">
        <v>1</v>
      </c>
      <c r="W11" s="81" t="s">
        <v>56</v>
      </c>
      <c r="X11" s="70">
        <v>242000000</v>
      </c>
      <c r="Y11" s="88">
        <v>1</v>
      </c>
      <c r="Z11" s="89" t="s">
        <v>64</v>
      </c>
      <c r="AA11" s="90">
        <v>37400000</v>
      </c>
      <c r="AC11" s="55" t="s">
        <v>65</v>
      </c>
      <c r="AD11" s="83">
        <v>1</v>
      </c>
      <c r="AE11" s="83"/>
      <c r="AF11" s="79">
        <f t="shared" si="0"/>
        <v>0</v>
      </c>
      <c r="AG11" s="143">
        <v>66000000</v>
      </c>
      <c r="AH11" s="143">
        <v>66000000</v>
      </c>
      <c r="AI11" s="144">
        <f t="shared" si="1"/>
        <v>1</v>
      </c>
      <c r="AJ11" s="70" t="s">
        <v>612</v>
      </c>
      <c r="AK11" s="70" t="s">
        <v>611</v>
      </c>
      <c r="AL11" s="83">
        <v>1</v>
      </c>
      <c r="AM11" s="55" t="s">
        <v>66</v>
      </c>
      <c r="AN11" s="70">
        <v>66000000</v>
      </c>
      <c r="AO11" s="83">
        <v>1</v>
      </c>
      <c r="AP11" s="55" t="s">
        <v>67</v>
      </c>
      <c r="AQ11" s="70">
        <v>72600000</v>
      </c>
    </row>
    <row r="12" spans="1:43" ht="105.75" customHeight="1" x14ac:dyDescent="0.25">
      <c r="A12" s="81" t="s">
        <v>38</v>
      </c>
      <c r="B12" s="81" t="s">
        <v>38</v>
      </c>
      <c r="C12" s="81" t="s">
        <v>39</v>
      </c>
      <c r="D12" s="81" t="s">
        <v>40</v>
      </c>
      <c r="E12" s="81" t="s">
        <v>41</v>
      </c>
      <c r="F12" s="81" t="s">
        <v>42</v>
      </c>
      <c r="G12" s="81" t="s">
        <v>43</v>
      </c>
      <c r="H12" s="71" t="s">
        <v>44</v>
      </c>
      <c r="I12" s="71" t="s">
        <v>45</v>
      </c>
      <c r="J12" s="71" t="s">
        <v>38</v>
      </c>
      <c r="K12" s="81" t="s">
        <v>46</v>
      </c>
      <c r="L12" s="81" t="s">
        <v>47</v>
      </c>
      <c r="M12" s="81" t="s">
        <v>48</v>
      </c>
      <c r="N12" s="82" t="s">
        <v>49</v>
      </c>
      <c r="O12" s="71" t="s">
        <v>50</v>
      </c>
      <c r="P12" s="71" t="s">
        <v>60</v>
      </c>
      <c r="Q12" s="27" t="s">
        <v>473</v>
      </c>
      <c r="R12" s="55" t="s">
        <v>68</v>
      </c>
      <c r="S12" s="55" t="s">
        <v>474</v>
      </c>
      <c r="T12" s="55" t="s">
        <v>63</v>
      </c>
      <c r="U12" s="71" t="s">
        <v>55</v>
      </c>
      <c r="V12" s="72">
        <v>1</v>
      </c>
      <c r="W12" s="81" t="s">
        <v>56</v>
      </c>
      <c r="X12" s="70">
        <v>218240000</v>
      </c>
      <c r="Y12" s="88">
        <v>1</v>
      </c>
      <c r="Z12" s="89" t="s">
        <v>69</v>
      </c>
      <c r="AA12" s="90">
        <v>29681334</v>
      </c>
      <c r="AC12" s="55" t="s">
        <v>65</v>
      </c>
      <c r="AD12" s="83">
        <v>1</v>
      </c>
      <c r="AE12" s="83">
        <v>1</v>
      </c>
      <c r="AF12" s="79">
        <f t="shared" si="0"/>
        <v>1</v>
      </c>
      <c r="AG12" s="143">
        <v>59520000</v>
      </c>
      <c r="AH12" s="143">
        <v>59520000</v>
      </c>
      <c r="AI12" s="144">
        <f t="shared" si="1"/>
        <v>1</v>
      </c>
      <c r="AJ12" s="148" t="s">
        <v>613</v>
      </c>
      <c r="AK12" s="70" t="s">
        <v>475</v>
      </c>
      <c r="AL12" s="83">
        <v>1</v>
      </c>
      <c r="AM12" s="55" t="s">
        <v>70</v>
      </c>
      <c r="AN12" s="70">
        <v>59520000</v>
      </c>
      <c r="AO12" s="83">
        <v>1</v>
      </c>
      <c r="AP12" s="55" t="s">
        <v>67</v>
      </c>
      <c r="AQ12" s="70">
        <v>69518666</v>
      </c>
    </row>
    <row r="13" spans="1:43" ht="84" customHeight="1" x14ac:dyDescent="0.2">
      <c r="A13" s="81" t="s">
        <v>38</v>
      </c>
      <c r="B13" s="81" t="s">
        <v>38</v>
      </c>
      <c r="C13" s="81" t="s">
        <v>39</v>
      </c>
      <c r="D13" s="81" t="s">
        <v>40</v>
      </c>
      <c r="E13" s="81" t="s">
        <v>41</v>
      </c>
      <c r="F13" s="81" t="s">
        <v>42</v>
      </c>
      <c r="G13" s="81" t="s">
        <v>43</v>
      </c>
      <c r="H13" s="71" t="s">
        <v>44</v>
      </c>
      <c r="I13" s="71" t="s">
        <v>45</v>
      </c>
      <c r="J13" s="71" t="s">
        <v>38</v>
      </c>
      <c r="K13" s="81" t="s">
        <v>46</v>
      </c>
      <c r="L13" s="81" t="s">
        <v>47</v>
      </c>
      <c r="M13" s="81" t="s">
        <v>48</v>
      </c>
      <c r="N13" s="82" t="s">
        <v>49</v>
      </c>
      <c r="O13" s="71" t="s">
        <v>50</v>
      </c>
      <c r="P13" s="71" t="s">
        <v>51</v>
      </c>
      <c r="Q13" s="27" t="s">
        <v>476</v>
      </c>
      <c r="R13" s="55" t="s">
        <v>71</v>
      </c>
      <c r="S13" s="55" t="s">
        <v>72</v>
      </c>
      <c r="T13" s="55" t="s">
        <v>73</v>
      </c>
      <c r="U13" s="71" t="s">
        <v>74</v>
      </c>
      <c r="V13" s="72">
        <v>11</v>
      </c>
      <c r="W13" s="81" t="s">
        <v>56</v>
      </c>
      <c r="X13" s="70">
        <v>40040000</v>
      </c>
      <c r="Y13" s="99">
        <v>2</v>
      </c>
      <c r="Z13" s="89" t="s">
        <v>75</v>
      </c>
      <c r="AA13" s="90">
        <v>6552000</v>
      </c>
      <c r="AC13" s="55" t="s">
        <v>75</v>
      </c>
      <c r="AD13" s="86">
        <v>3</v>
      </c>
      <c r="AE13" s="86">
        <v>3</v>
      </c>
      <c r="AF13" s="79">
        <f t="shared" si="0"/>
        <v>1</v>
      </c>
      <c r="AG13" s="143">
        <v>10920000</v>
      </c>
      <c r="AH13" s="143">
        <v>10920000</v>
      </c>
      <c r="AI13" s="144">
        <f t="shared" si="1"/>
        <v>1</v>
      </c>
      <c r="AJ13" s="152" t="s">
        <v>477</v>
      </c>
      <c r="AK13" s="155" t="s">
        <v>478</v>
      </c>
      <c r="AL13" s="86">
        <v>3</v>
      </c>
      <c r="AM13" s="55" t="s">
        <v>75</v>
      </c>
      <c r="AN13" s="70">
        <v>10920000</v>
      </c>
      <c r="AO13" s="86">
        <v>3</v>
      </c>
      <c r="AP13" s="55" t="s">
        <v>75</v>
      </c>
      <c r="AQ13" s="70">
        <v>11648000</v>
      </c>
    </row>
    <row r="14" spans="1:43" ht="358.5" customHeight="1" x14ac:dyDescent="0.25">
      <c r="A14" s="81" t="s">
        <v>76</v>
      </c>
      <c r="B14" s="81" t="s">
        <v>77</v>
      </c>
      <c r="C14" s="81" t="s">
        <v>39</v>
      </c>
      <c r="D14" s="81" t="s">
        <v>40</v>
      </c>
      <c r="E14" s="81" t="s">
        <v>78</v>
      </c>
      <c r="F14" s="81" t="s">
        <v>42</v>
      </c>
      <c r="G14" s="81" t="s">
        <v>43</v>
      </c>
      <c r="H14" s="71" t="s">
        <v>79</v>
      </c>
      <c r="I14" s="71" t="s">
        <v>80</v>
      </c>
      <c r="J14" s="71" t="s">
        <v>38</v>
      </c>
      <c r="K14" s="81" t="s">
        <v>46</v>
      </c>
      <c r="L14" s="81" t="s">
        <v>47</v>
      </c>
      <c r="M14" s="81" t="s">
        <v>48</v>
      </c>
      <c r="N14" s="82" t="s">
        <v>49</v>
      </c>
      <c r="O14" s="71" t="s">
        <v>81</v>
      </c>
      <c r="P14" s="71" t="s">
        <v>82</v>
      </c>
      <c r="Q14" s="27" t="s">
        <v>83</v>
      </c>
      <c r="R14" s="55" t="s">
        <v>479</v>
      </c>
      <c r="S14" s="55" t="s">
        <v>85</v>
      </c>
      <c r="T14" s="55" t="s">
        <v>480</v>
      </c>
      <c r="U14" s="71" t="s">
        <v>74</v>
      </c>
      <c r="V14" s="72">
        <v>4</v>
      </c>
      <c r="W14" s="81" t="s">
        <v>56</v>
      </c>
      <c r="X14" s="70">
        <v>1487853933</v>
      </c>
      <c r="Y14" s="99">
        <v>1</v>
      </c>
      <c r="Z14" s="89" t="s">
        <v>87</v>
      </c>
      <c r="AA14" s="90">
        <v>93618000</v>
      </c>
      <c r="AC14" s="55" t="s">
        <v>87</v>
      </c>
      <c r="AD14" s="86">
        <v>1</v>
      </c>
      <c r="AE14" s="86">
        <v>1</v>
      </c>
      <c r="AF14" s="79">
        <f t="shared" si="0"/>
        <v>1</v>
      </c>
      <c r="AG14" s="143">
        <v>173580524</v>
      </c>
      <c r="AH14" s="143">
        <v>149626667</v>
      </c>
      <c r="AI14" s="144">
        <f t="shared" si="1"/>
        <v>0.862001470856258</v>
      </c>
      <c r="AJ14" s="70" t="s">
        <v>614</v>
      </c>
      <c r="AK14" s="70" t="s">
        <v>481</v>
      </c>
      <c r="AL14" s="86">
        <v>1</v>
      </c>
      <c r="AM14" s="55" t="s">
        <v>87</v>
      </c>
      <c r="AN14" s="70">
        <v>561051572</v>
      </c>
      <c r="AO14" s="86">
        <v>1</v>
      </c>
      <c r="AP14" s="55" t="s">
        <v>87</v>
      </c>
      <c r="AQ14" s="70">
        <v>659603837</v>
      </c>
    </row>
    <row r="15" spans="1:43" s="80" customFormat="1" ht="255" x14ac:dyDescent="0.25">
      <c r="A15" s="76" t="s">
        <v>38</v>
      </c>
      <c r="B15" s="76" t="s">
        <v>38</v>
      </c>
      <c r="C15" s="76" t="s">
        <v>39</v>
      </c>
      <c r="D15" s="76" t="s">
        <v>40</v>
      </c>
      <c r="E15" s="76" t="s">
        <v>41</v>
      </c>
      <c r="F15" s="76" t="s">
        <v>38</v>
      </c>
      <c r="G15" s="76" t="s">
        <v>43</v>
      </c>
      <c r="H15" s="74" t="s">
        <v>88</v>
      </c>
      <c r="I15" s="74" t="s">
        <v>88</v>
      </c>
      <c r="J15" s="74" t="s">
        <v>38</v>
      </c>
      <c r="K15" s="76" t="s">
        <v>46</v>
      </c>
      <c r="L15" s="76" t="s">
        <v>47</v>
      </c>
      <c r="M15" s="76" t="s">
        <v>48</v>
      </c>
      <c r="N15" s="77" t="s">
        <v>49</v>
      </c>
      <c r="O15" s="74" t="s">
        <v>89</v>
      </c>
      <c r="P15" s="74" t="s">
        <v>90</v>
      </c>
      <c r="Q15" s="27" t="s">
        <v>91</v>
      </c>
      <c r="R15" s="55" t="s">
        <v>92</v>
      </c>
      <c r="S15" s="55" t="s">
        <v>482</v>
      </c>
      <c r="T15" s="55" t="s">
        <v>94</v>
      </c>
      <c r="U15" s="71" t="s">
        <v>55</v>
      </c>
      <c r="V15" s="72">
        <v>1</v>
      </c>
      <c r="W15" s="81" t="s">
        <v>56</v>
      </c>
      <c r="X15" s="70">
        <v>221733333</v>
      </c>
      <c r="Y15" s="99" t="s">
        <v>483</v>
      </c>
      <c r="Z15" s="89" t="s">
        <v>95</v>
      </c>
      <c r="AA15" s="90">
        <v>0</v>
      </c>
      <c r="AC15" s="55" t="s">
        <v>484</v>
      </c>
      <c r="AD15" s="83">
        <v>0.5</v>
      </c>
      <c r="AE15" s="83">
        <v>0.5</v>
      </c>
      <c r="AF15" s="79">
        <f t="shared" si="0"/>
        <v>1</v>
      </c>
      <c r="AG15" s="143">
        <v>73533333</v>
      </c>
      <c r="AH15" s="143">
        <v>63000000</v>
      </c>
      <c r="AI15" s="144">
        <f t="shared" si="1"/>
        <v>0.85675431032073579</v>
      </c>
      <c r="AJ15" s="70" t="s">
        <v>615</v>
      </c>
      <c r="AK15" s="70" t="s">
        <v>485</v>
      </c>
      <c r="AL15" s="83">
        <v>0.25</v>
      </c>
      <c r="AM15" s="55" t="s">
        <v>484</v>
      </c>
      <c r="AN15" s="70">
        <v>63000000</v>
      </c>
      <c r="AO15" s="83">
        <v>0.25</v>
      </c>
      <c r="AP15" s="55" t="s">
        <v>484</v>
      </c>
      <c r="AQ15" s="70">
        <v>85200000</v>
      </c>
    </row>
    <row r="16" spans="1:43" ht="273" customHeight="1" x14ac:dyDescent="0.25">
      <c r="A16" s="81" t="s">
        <v>38</v>
      </c>
      <c r="B16" s="81" t="s">
        <v>38</v>
      </c>
      <c r="C16" s="81" t="s">
        <v>99</v>
      </c>
      <c r="D16" s="81" t="s">
        <v>40</v>
      </c>
      <c r="E16" s="81" t="s">
        <v>78</v>
      </c>
      <c r="F16" s="81" t="s">
        <v>42</v>
      </c>
      <c r="G16" s="81" t="s">
        <v>43</v>
      </c>
      <c r="H16" s="71" t="s">
        <v>100</v>
      </c>
      <c r="I16" s="71" t="s">
        <v>101</v>
      </c>
      <c r="J16" s="71" t="s">
        <v>38</v>
      </c>
      <c r="K16" s="81" t="s">
        <v>46</v>
      </c>
      <c r="L16" s="81" t="s">
        <v>47</v>
      </c>
      <c r="M16" s="81" t="s">
        <v>48</v>
      </c>
      <c r="N16" s="82" t="s">
        <v>49</v>
      </c>
      <c r="O16" s="71" t="s">
        <v>102</v>
      </c>
      <c r="P16" s="71" t="s">
        <v>103</v>
      </c>
      <c r="Q16" s="27" t="s">
        <v>104</v>
      </c>
      <c r="R16" s="55" t="s">
        <v>105</v>
      </c>
      <c r="S16" s="55" t="s">
        <v>106</v>
      </c>
      <c r="T16" s="55" t="s">
        <v>486</v>
      </c>
      <c r="U16" s="71" t="s">
        <v>108</v>
      </c>
      <c r="V16" s="131">
        <v>1</v>
      </c>
      <c r="W16" s="81" t="s">
        <v>56</v>
      </c>
      <c r="X16" s="70">
        <v>220000000</v>
      </c>
      <c r="Y16" s="88">
        <v>1</v>
      </c>
      <c r="Z16" s="89" t="s">
        <v>109</v>
      </c>
      <c r="AA16" s="90">
        <v>27333333</v>
      </c>
      <c r="AC16" s="55" t="s">
        <v>109</v>
      </c>
      <c r="AD16" s="83">
        <v>1</v>
      </c>
      <c r="AE16" s="83">
        <v>1</v>
      </c>
      <c r="AF16" s="79">
        <v>1</v>
      </c>
      <c r="AG16" s="143">
        <v>60000000</v>
      </c>
      <c r="AH16" s="143">
        <v>60000000</v>
      </c>
      <c r="AI16" s="144">
        <v>1</v>
      </c>
      <c r="AJ16" s="70" t="s">
        <v>616</v>
      </c>
      <c r="AK16" s="70" t="s">
        <v>487</v>
      </c>
      <c r="AL16" s="83">
        <v>1</v>
      </c>
      <c r="AM16" s="55" t="s">
        <v>109</v>
      </c>
      <c r="AN16" s="70">
        <v>60000000</v>
      </c>
      <c r="AO16" s="83">
        <v>1</v>
      </c>
      <c r="AP16" s="55" t="s">
        <v>109</v>
      </c>
      <c r="AQ16" s="70">
        <v>72666667</v>
      </c>
    </row>
    <row r="17" spans="1:45" ht="195" customHeight="1" x14ac:dyDescent="0.25">
      <c r="A17" s="81" t="s">
        <v>76</v>
      </c>
      <c r="B17" s="81" t="s">
        <v>77</v>
      </c>
      <c r="C17" s="81" t="s">
        <v>99</v>
      </c>
      <c r="D17" s="81" t="s">
        <v>110</v>
      </c>
      <c r="E17" s="81" t="s">
        <v>111</v>
      </c>
      <c r="F17" s="81" t="s">
        <v>42</v>
      </c>
      <c r="G17" s="81" t="s">
        <v>112</v>
      </c>
      <c r="H17" s="71" t="s">
        <v>44</v>
      </c>
      <c r="I17" s="71" t="s">
        <v>113</v>
      </c>
      <c r="J17" s="71" t="s">
        <v>38</v>
      </c>
      <c r="K17" s="81" t="s">
        <v>46</v>
      </c>
      <c r="L17" s="81" t="s">
        <v>47</v>
      </c>
      <c r="M17" s="81" t="s">
        <v>114</v>
      </c>
      <c r="N17" s="82" t="s">
        <v>115</v>
      </c>
      <c r="O17" s="71" t="s">
        <v>116</v>
      </c>
      <c r="P17" s="71" t="s">
        <v>117</v>
      </c>
      <c r="Q17" s="27" t="s">
        <v>118</v>
      </c>
      <c r="R17" s="55" t="s">
        <v>119</v>
      </c>
      <c r="S17" s="55" t="s">
        <v>120</v>
      </c>
      <c r="T17" s="55" t="s">
        <v>121</v>
      </c>
      <c r="U17" s="71" t="s">
        <v>55</v>
      </c>
      <c r="V17" s="131">
        <v>1</v>
      </c>
      <c r="W17" s="81" t="s">
        <v>122</v>
      </c>
      <c r="X17" s="70">
        <v>2069834710966</v>
      </c>
      <c r="Y17" s="88">
        <v>0</v>
      </c>
      <c r="Z17" s="89"/>
      <c r="AA17" s="90">
        <v>0</v>
      </c>
      <c r="AC17" s="55" t="s">
        <v>488</v>
      </c>
      <c r="AD17" s="83">
        <v>0.39999999999748342</v>
      </c>
      <c r="AE17" s="83">
        <v>1</v>
      </c>
      <c r="AF17" s="79">
        <f t="shared" si="0"/>
        <v>2.5000000000157288</v>
      </c>
      <c r="AG17" s="143">
        <v>1144287266987.6001</v>
      </c>
      <c r="AH17" s="143">
        <f>400000000000+404150000000+90000000000</f>
        <v>894150000000</v>
      </c>
      <c r="AI17" s="144">
        <f>(AH17/AG17)*100%</f>
        <v>0.78140343408163548</v>
      </c>
      <c r="AJ17" s="70" t="s">
        <v>617</v>
      </c>
      <c r="AK17" s="70" t="s">
        <v>489</v>
      </c>
      <c r="AL17" s="83">
        <v>0.6</v>
      </c>
      <c r="AM17" s="55" t="s">
        <v>488</v>
      </c>
      <c r="AN17" s="70">
        <v>883361379016</v>
      </c>
      <c r="AO17" s="83" t="s">
        <v>38</v>
      </c>
      <c r="AP17" s="83" t="s">
        <v>38</v>
      </c>
      <c r="AQ17" s="70">
        <v>42186064962.399994</v>
      </c>
    </row>
    <row r="18" spans="1:45" ht="141" customHeight="1" x14ac:dyDescent="0.25">
      <c r="A18" s="81" t="s">
        <v>76</v>
      </c>
      <c r="B18" s="81" t="s">
        <v>77</v>
      </c>
      <c r="C18" s="81" t="s">
        <v>99</v>
      </c>
      <c r="D18" s="81" t="s">
        <v>110</v>
      </c>
      <c r="E18" s="81" t="s">
        <v>111</v>
      </c>
      <c r="F18" s="81" t="s">
        <v>42</v>
      </c>
      <c r="G18" s="81" t="s">
        <v>112</v>
      </c>
      <c r="H18" s="71" t="s">
        <v>44</v>
      </c>
      <c r="I18" s="71" t="s">
        <v>113</v>
      </c>
      <c r="J18" s="71" t="s">
        <v>38</v>
      </c>
      <c r="K18" s="81" t="s">
        <v>46</v>
      </c>
      <c r="L18" s="81" t="s">
        <v>47</v>
      </c>
      <c r="M18" s="81" t="s">
        <v>114</v>
      </c>
      <c r="N18" s="82" t="s">
        <v>115</v>
      </c>
      <c r="O18" s="71" t="s">
        <v>116</v>
      </c>
      <c r="P18" s="71" t="s">
        <v>117</v>
      </c>
      <c r="Q18" s="27" t="s">
        <v>125</v>
      </c>
      <c r="R18" s="55" t="s">
        <v>490</v>
      </c>
      <c r="S18" s="55" t="s">
        <v>120</v>
      </c>
      <c r="T18" s="55" t="s">
        <v>491</v>
      </c>
      <c r="U18" s="71" t="s">
        <v>55</v>
      </c>
      <c r="V18" s="131">
        <v>1</v>
      </c>
      <c r="W18" s="76" t="s">
        <v>447</v>
      </c>
      <c r="X18" s="70">
        <v>93908319824</v>
      </c>
      <c r="Y18" s="88">
        <v>0</v>
      </c>
      <c r="Z18" s="134"/>
      <c r="AA18" s="90">
        <v>0</v>
      </c>
      <c r="AC18" s="134" t="s">
        <v>38</v>
      </c>
      <c r="AD18" s="134" t="s">
        <v>38</v>
      </c>
      <c r="AE18" s="134"/>
      <c r="AF18" s="79"/>
      <c r="AG18" s="134">
        <v>0</v>
      </c>
      <c r="AH18" s="134">
        <v>0</v>
      </c>
      <c r="AI18" s="144"/>
      <c r="AJ18" s="134"/>
      <c r="AK18" s="134"/>
      <c r="AL18" s="134" t="s">
        <v>38</v>
      </c>
      <c r="AM18" s="134" t="s">
        <v>38</v>
      </c>
      <c r="AN18" s="134">
        <v>0</v>
      </c>
      <c r="AO18" s="83">
        <v>1</v>
      </c>
      <c r="AP18" s="55" t="s">
        <v>488</v>
      </c>
      <c r="AQ18" s="70">
        <v>93908319824</v>
      </c>
      <c r="AS18" s="84"/>
    </row>
    <row r="19" spans="1:45" ht="126" customHeight="1" x14ac:dyDescent="0.25">
      <c r="A19" s="81" t="s">
        <v>76</v>
      </c>
      <c r="B19" s="81" t="s">
        <v>77</v>
      </c>
      <c r="C19" s="81" t="s">
        <v>99</v>
      </c>
      <c r="D19" s="81" t="s">
        <v>110</v>
      </c>
      <c r="E19" s="81" t="s">
        <v>111</v>
      </c>
      <c r="F19" s="81" t="s">
        <v>42</v>
      </c>
      <c r="G19" s="81" t="s">
        <v>112</v>
      </c>
      <c r="H19" s="71" t="s">
        <v>44</v>
      </c>
      <c r="I19" s="71" t="s">
        <v>113</v>
      </c>
      <c r="J19" s="71" t="s">
        <v>38</v>
      </c>
      <c r="K19" s="81" t="s">
        <v>46</v>
      </c>
      <c r="L19" s="81" t="s">
        <v>47</v>
      </c>
      <c r="M19" s="81" t="s">
        <v>114</v>
      </c>
      <c r="N19" s="82" t="s">
        <v>415</v>
      </c>
      <c r="O19" s="71" t="s">
        <v>116</v>
      </c>
      <c r="P19" s="71" t="s">
        <v>117</v>
      </c>
      <c r="Q19" s="27" t="s">
        <v>134</v>
      </c>
      <c r="R19" s="55" t="s">
        <v>135</v>
      </c>
      <c r="S19" s="55" t="s">
        <v>492</v>
      </c>
      <c r="T19" s="55" t="s">
        <v>493</v>
      </c>
      <c r="U19" s="71" t="s">
        <v>74</v>
      </c>
      <c r="V19" s="72">
        <v>3</v>
      </c>
      <c r="W19" s="81" t="s">
        <v>129</v>
      </c>
      <c r="X19" s="70">
        <v>1463266637</v>
      </c>
      <c r="Y19" s="99">
        <v>0</v>
      </c>
      <c r="Z19" s="89" t="s">
        <v>138</v>
      </c>
      <c r="AA19" s="90">
        <v>81600005.329999998</v>
      </c>
      <c r="AC19" s="55" t="s">
        <v>494</v>
      </c>
      <c r="AD19" s="86">
        <v>1</v>
      </c>
      <c r="AE19" s="86">
        <v>1</v>
      </c>
      <c r="AF19" s="79">
        <f t="shared" si="0"/>
        <v>1</v>
      </c>
      <c r="AG19" s="143">
        <v>279840548</v>
      </c>
      <c r="AH19" s="143">
        <v>240298885</v>
      </c>
      <c r="AI19" s="144">
        <f t="shared" si="1"/>
        <v>0.8586993082932356</v>
      </c>
      <c r="AJ19" s="70" t="s">
        <v>618</v>
      </c>
      <c r="AK19" s="70" t="s">
        <v>494</v>
      </c>
      <c r="AL19" s="86">
        <v>1</v>
      </c>
      <c r="AM19" s="55" t="s">
        <v>494</v>
      </c>
      <c r="AN19" s="70">
        <v>307924989</v>
      </c>
      <c r="AO19" s="86">
        <v>1</v>
      </c>
      <c r="AP19" s="55" t="s">
        <v>494</v>
      </c>
      <c r="AQ19" s="70">
        <v>793901094.66999996</v>
      </c>
    </row>
    <row r="20" spans="1:45" ht="87.75" customHeight="1" x14ac:dyDescent="0.25">
      <c r="A20" s="81" t="s">
        <v>76</v>
      </c>
      <c r="B20" s="81" t="s">
        <v>77</v>
      </c>
      <c r="C20" s="81" t="s">
        <v>39</v>
      </c>
      <c r="D20" s="81" t="s">
        <v>40</v>
      </c>
      <c r="E20" s="81" t="s">
        <v>140</v>
      </c>
      <c r="F20" s="81" t="s">
        <v>42</v>
      </c>
      <c r="G20" s="81" t="s">
        <v>141</v>
      </c>
      <c r="H20" s="71" t="s">
        <v>100</v>
      </c>
      <c r="I20" s="71" t="s">
        <v>142</v>
      </c>
      <c r="J20" s="71" t="s">
        <v>38</v>
      </c>
      <c r="K20" s="81" t="s">
        <v>46</v>
      </c>
      <c r="L20" s="81" t="s">
        <v>47</v>
      </c>
      <c r="M20" s="81" t="s">
        <v>48</v>
      </c>
      <c r="N20" s="82" t="s">
        <v>49</v>
      </c>
      <c r="O20" s="71" t="s">
        <v>116</v>
      </c>
      <c r="P20" s="71" t="s">
        <v>143</v>
      </c>
      <c r="Q20" s="27" t="s">
        <v>144</v>
      </c>
      <c r="R20" s="55" t="s">
        <v>495</v>
      </c>
      <c r="S20" s="55" t="s">
        <v>146</v>
      </c>
      <c r="T20" s="55" t="s">
        <v>147</v>
      </c>
      <c r="U20" s="71" t="s">
        <v>74</v>
      </c>
      <c r="V20" s="72">
        <v>4</v>
      </c>
      <c r="W20" s="81" t="s">
        <v>56</v>
      </c>
      <c r="X20" s="70">
        <v>777000000</v>
      </c>
      <c r="Y20" s="99">
        <v>1</v>
      </c>
      <c r="Z20" s="89" t="s">
        <v>148</v>
      </c>
      <c r="AA20" s="90">
        <v>94800000</v>
      </c>
      <c r="AC20" s="55" t="s">
        <v>149</v>
      </c>
      <c r="AD20" s="86">
        <v>1</v>
      </c>
      <c r="AE20" s="86">
        <v>1</v>
      </c>
      <c r="AF20" s="79">
        <f t="shared" si="0"/>
        <v>1</v>
      </c>
      <c r="AG20" s="143">
        <v>237400000</v>
      </c>
      <c r="AH20" s="143">
        <v>101497595</v>
      </c>
      <c r="AI20" s="144">
        <f t="shared" si="1"/>
        <v>0.42753831086773381</v>
      </c>
      <c r="AJ20" s="70" t="s">
        <v>619</v>
      </c>
      <c r="AK20" s="70" t="s">
        <v>496</v>
      </c>
      <c r="AL20" s="86">
        <v>1</v>
      </c>
      <c r="AM20" s="55" t="s">
        <v>150</v>
      </c>
      <c r="AN20" s="103">
        <v>206400000</v>
      </c>
      <c r="AO20" s="86">
        <v>1</v>
      </c>
      <c r="AP20" s="55" t="s">
        <v>151</v>
      </c>
      <c r="AQ20" s="103">
        <v>238400000</v>
      </c>
    </row>
    <row r="21" spans="1:45" ht="104.25" customHeight="1" x14ac:dyDescent="0.25">
      <c r="A21" s="81" t="s">
        <v>76</v>
      </c>
      <c r="B21" s="81" t="s">
        <v>77</v>
      </c>
      <c r="C21" s="81" t="s">
        <v>39</v>
      </c>
      <c r="D21" s="81" t="s">
        <v>40</v>
      </c>
      <c r="E21" s="81" t="s">
        <v>41</v>
      </c>
      <c r="F21" s="81" t="s">
        <v>42</v>
      </c>
      <c r="G21" s="81" t="s">
        <v>165</v>
      </c>
      <c r="H21" s="71" t="s">
        <v>100</v>
      </c>
      <c r="I21" s="71" t="s">
        <v>166</v>
      </c>
      <c r="J21" s="71" t="s">
        <v>167</v>
      </c>
      <c r="K21" s="81" t="s">
        <v>168</v>
      </c>
      <c r="L21" s="81" t="s">
        <v>169</v>
      </c>
      <c r="M21" s="81" t="s">
        <v>170</v>
      </c>
      <c r="N21" s="82" t="s">
        <v>171</v>
      </c>
      <c r="O21" s="71" t="s">
        <v>172</v>
      </c>
      <c r="P21" s="71" t="s">
        <v>173</v>
      </c>
      <c r="Q21" s="27" t="s">
        <v>174</v>
      </c>
      <c r="R21" s="55" t="s">
        <v>175</v>
      </c>
      <c r="S21" s="55" t="s">
        <v>176</v>
      </c>
      <c r="T21" s="55" t="s">
        <v>177</v>
      </c>
      <c r="U21" s="71" t="s">
        <v>55</v>
      </c>
      <c r="V21" s="131">
        <v>1</v>
      </c>
      <c r="W21" s="81" t="s">
        <v>178</v>
      </c>
      <c r="X21" s="70">
        <v>10581206819</v>
      </c>
      <c r="Y21" s="88">
        <v>0.25</v>
      </c>
      <c r="Z21" s="89" t="s">
        <v>179</v>
      </c>
      <c r="AA21" s="90">
        <v>0</v>
      </c>
      <c r="AC21" s="55" t="s">
        <v>180</v>
      </c>
      <c r="AD21" s="83">
        <v>0.25</v>
      </c>
      <c r="AE21" s="83">
        <v>0.25</v>
      </c>
      <c r="AF21" s="79">
        <f t="shared" si="0"/>
        <v>1</v>
      </c>
      <c r="AG21" s="143">
        <v>122958200</v>
      </c>
      <c r="AH21" s="143">
        <v>11500000</v>
      </c>
      <c r="AI21" s="144">
        <f t="shared" si="1"/>
        <v>9.3527719176110261E-2</v>
      </c>
      <c r="AJ21" s="275" t="s">
        <v>620</v>
      </c>
      <c r="AK21" s="70" t="s">
        <v>497</v>
      </c>
      <c r="AL21" s="83">
        <v>0.25</v>
      </c>
      <c r="AM21" s="55" t="s">
        <v>181</v>
      </c>
      <c r="AN21" s="70">
        <v>3227307245.6999998</v>
      </c>
      <c r="AO21" s="83">
        <v>0.25</v>
      </c>
      <c r="AP21" s="55" t="s">
        <v>182</v>
      </c>
      <c r="AQ21" s="70">
        <v>7230941373.3000002</v>
      </c>
    </row>
    <row r="22" spans="1:45" ht="84" customHeight="1" x14ac:dyDescent="0.25">
      <c r="A22" s="81" t="s">
        <v>76</v>
      </c>
      <c r="B22" s="81" t="s">
        <v>77</v>
      </c>
      <c r="C22" s="81" t="s">
        <v>39</v>
      </c>
      <c r="D22" s="81" t="s">
        <v>40</v>
      </c>
      <c r="E22" s="81" t="s">
        <v>41</v>
      </c>
      <c r="F22" s="81" t="s">
        <v>42</v>
      </c>
      <c r="G22" s="81" t="s">
        <v>165</v>
      </c>
      <c r="H22" s="71" t="s">
        <v>100</v>
      </c>
      <c r="I22" s="71" t="s">
        <v>166</v>
      </c>
      <c r="J22" s="71" t="s">
        <v>38</v>
      </c>
      <c r="K22" s="81" t="s">
        <v>168</v>
      </c>
      <c r="L22" s="81" t="s">
        <v>169</v>
      </c>
      <c r="M22" s="81" t="s">
        <v>170</v>
      </c>
      <c r="N22" s="82" t="s">
        <v>171</v>
      </c>
      <c r="O22" s="71" t="s">
        <v>172</v>
      </c>
      <c r="P22" s="71" t="s">
        <v>173</v>
      </c>
      <c r="Q22" s="27" t="s">
        <v>183</v>
      </c>
      <c r="R22" s="55" t="s">
        <v>498</v>
      </c>
      <c r="S22" s="55" t="s">
        <v>185</v>
      </c>
      <c r="T22" s="55" t="s">
        <v>186</v>
      </c>
      <c r="U22" s="71" t="s">
        <v>55</v>
      </c>
      <c r="V22" s="72">
        <v>0.85</v>
      </c>
      <c r="W22" s="81" t="s">
        <v>178</v>
      </c>
      <c r="X22" s="70">
        <v>671444929</v>
      </c>
      <c r="Y22" s="88">
        <v>0.85</v>
      </c>
      <c r="Z22" s="89" t="s">
        <v>499</v>
      </c>
      <c r="AA22" s="90">
        <v>117753866</v>
      </c>
      <c r="AC22" s="55" t="s">
        <v>500</v>
      </c>
      <c r="AD22" s="83">
        <v>0.85</v>
      </c>
      <c r="AE22" s="83">
        <v>0.85</v>
      </c>
      <c r="AF22" s="79">
        <f t="shared" si="0"/>
        <v>1</v>
      </c>
      <c r="AG22" s="143">
        <v>199267360</v>
      </c>
      <c r="AH22" s="143">
        <v>121237694</v>
      </c>
      <c r="AI22" s="144">
        <f t="shared" si="1"/>
        <v>0.60841722397486475</v>
      </c>
      <c r="AJ22" s="70" t="s">
        <v>621</v>
      </c>
      <c r="AK22" s="149" t="s">
        <v>501</v>
      </c>
      <c r="AL22" s="83">
        <v>0.85</v>
      </c>
      <c r="AM22" s="55" t="s">
        <v>502</v>
      </c>
      <c r="AN22" s="103">
        <v>159344676</v>
      </c>
      <c r="AO22" s="83">
        <v>0.85</v>
      </c>
      <c r="AP22" s="55" t="s">
        <v>190</v>
      </c>
      <c r="AQ22" s="70">
        <v>195079027</v>
      </c>
    </row>
    <row r="23" spans="1:45" ht="115.5" customHeight="1" x14ac:dyDescent="0.25">
      <c r="A23" s="81" t="s">
        <v>76</v>
      </c>
      <c r="B23" s="81" t="s">
        <v>77</v>
      </c>
      <c r="C23" s="81" t="s">
        <v>39</v>
      </c>
      <c r="D23" s="81" t="s">
        <v>40</v>
      </c>
      <c r="E23" s="81" t="s">
        <v>41</v>
      </c>
      <c r="F23" s="81" t="s">
        <v>42</v>
      </c>
      <c r="G23" s="81" t="s">
        <v>165</v>
      </c>
      <c r="H23" s="71" t="s">
        <v>100</v>
      </c>
      <c r="I23" s="71" t="s">
        <v>166</v>
      </c>
      <c r="J23" s="71" t="s">
        <v>167</v>
      </c>
      <c r="K23" s="81" t="s">
        <v>168</v>
      </c>
      <c r="L23" s="81" t="s">
        <v>169</v>
      </c>
      <c r="M23" s="81" t="s">
        <v>170</v>
      </c>
      <c r="N23" s="82" t="s">
        <v>171</v>
      </c>
      <c r="O23" s="71" t="s">
        <v>172</v>
      </c>
      <c r="P23" s="71" t="s">
        <v>173</v>
      </c>
      <c r="Q23" s="27" t="s">
        <v>191</v>
      </c>
      <c r="R23" s="55" t="s">
        <v>192</v>
      </c>
      <c r="S23" s="55" t="s">
        <v>193</v>
      </c>
      <c r="T23" s="55" t="s">
        <v>194</v>
      </c>
      <c r="U23" s="71" t="s">
        <v>55</v>
      </c>
      <c r="V23" s="72">
        <v>0.9</v>
      </c>
      <c r="W23" s="81" t="s">
        <v>178</v>
      </c>
      <c r="X23" s="70">
        <v>168800000</v>
      </c>
      <c r="Y23" s="88"/>
      <c r="Z23" s="89"/>
      <c r="AA23" s="90">
        <v>30000000</v>
      </c>
      <c r="AC23" s="55" t="s">
        <v>196</v>
      </c>
      <c r="AD23" s="83">
        <v>0.9</v>
      </c>
      <c r="AE23" s="83">
        <v>0.28000000000000003</v>
      </c>
      <c r="AF23" s="79">
        <f t="shared" si="0"/>
        <v>0.31111111111111112</v>
      </c>
      <c r="AG23" s="143">
        <v>58800000</v>
      </c>
      <c r="AH23" s="143">
        <v>18000000</v>
      </c>
      <c r="AI23" s="144">
        <f t="shared" si="1"/>
        <v>0.30612244897959184</v>
      </c>
      <c r="AJ23" s="70" t="s">
        <v>622</v>
      </c>
      <c r="AK23" s="70" t="s">
        <v>503</v>
      </c>
      <c r="AL23" s="83">
        <v>0.9</v>
      </c>
      <c r="AM23" s="55" t="s">
        <v>197</v>
      </c>
      <c r="AN23" s="70">
        <v>58800000</v>
      </c>
      <c r="AO23" s="83">
        <v>0.9</v>
      </c>
      <c r="AP23" s="55" t="s">
        <v>198</v>
      </c>
      <c r="AQ23" s="70">
        <v>21200000</v>
      </c>
    </row>
    <row r="24" spans="1:45" ht="129" customHeight="1" x14ac:dyDescent="0.25">
      <c r="A24" s="81" t="s">
        <v>76</v>
      </c>
      <c r="B24" s="81" t="s">
        <v>77</v>
      </c>
      <c r="C24" s="81" t="s">
        <v>39</v>
      </c>
      <c r="D24" s="81" t="s">
        <v>40</v>
      </c>
      <c r="E24" s="81" t="s">
        <v>41</v>
      </c>
      <c r="F24" s="81" t="s">
        <v>42</v>
      </c>
      <c r="G24" s="81" t="s">
        <v>165</v>
      </c>
      <c r="H24" s="71" t="s">
        <v>100</v>
      </c>
      <c r="I24" s="71" t="s">
        <v>166</v>
      </c>
      <c r="J24" s="71" t="s">
        <v>167</v>
      </c>
      <c r="K24" s="81" t="s">
        <v>168</v>
      </c>
      <c r="L24" s="81" t="s">
        <v>199</v>
      </c>
      <c r="M24" s="81" t="s">
        <v>200</v>
      </c>
      <c r="N24" s="82" t="s">
        <v>201</v>
      </c>
      <c r="O24" s="71" t="s">
        <v>172</v>
      </c>
      <c r="P24" s="71" t="s">
        <v>173</v>
      </c>
      <c r="Q24" s="27" t="s">
        <v>202</v>
      </c>
      <c r="R24" s="55" t="s">
        <v>203</v>
      </c>
      <c r="S24" s="55" t="s">
        <v>204</v>
      </c>
      <c r="T24" s="55" t="s">
        <v>205</v>
      </c>
      <c r="U24" s="71" t="s">
        <v>55</v>
      </c>
      <c r="V24" s="72">
        <v>1</v>
      </c>
      <c r="W24" s="81" t="s">
        <v>206</v>
      </c>
      <c r="X24" s="103">
        <v>80554500</v>
      </c>
      <c r="Y24" s="88">
        <v>0</v>
      </c>
      <c r="Z24" s="89"/>
      <c r="AA24" s="90"/>
      <c r="AC24" s="55" t="s">
        <v>208</v>
      </c>
      <c r="AD24" s="83">
        <v>0.35</v>
      </c>
      <c r="AE24" s="79">
        <v>0</v>
      </c>
      <c r="AF24" s="79">
        <f t="shared" si="0"/>
        <v>0</v>
      </c>
      <c r="AG24" s="143">
        <v>9000000</v>
      </c>
      <c r="AH24" s="143">
        <v>0</v>
      </c>
      <c r="AI24" s="144">
        <f t="shared" si="1"/>
        <v>0</v>
      </c>
      <c r="AJ24" s="70" t="s">
        <v>504</v>
      </c>
      <c r="AK24" s="70" t="s">
        <v>505</v>
      </c>
      <c r="AL24" s="83">
        <v>0.3</v>
      </c>
      <c r="AM24" s="55" t="s">
        <v>209</v>
      </c>
      <c r="AN24" s="70">
        <v>27000000</v>
      </c>
      <c r="AO24" s="83">
        <v>0.35</v>
      </c>
      <c r="AP24" s="55" t="s">
        <v>210</v>
      </c>
      <c r="AQ24" s="70">
        <v>44554500</v>
      </c>
    </row>
    <row r="25" spans="1:45" ht="84" customHeight="1" x14ac:dyDescent="0.25">
      <c r="A25" s="81" t="s">
        <v>76</v>
      </c>
      <c r="B25" s="81" t="s">
        <v>77</v>
      </c>
      <c r="C25" s="81" t="s">
        <v>39</v>
      </c>
      <c r="D25" s="81" t="s">
        <v>40</v>
      </c>
      <c r="E25" s="81" t="s">
        <v>41</v>
      </c>
      <c r="F25" s="81" t="s">
        <v>42</v>
      </c>
      <c r="G25" s="81" t="s">
        <v>43</v>
      </c>
      <c r="H25" s="71" t="s">
        <v>100</v>
      </c>
      <c r="I25" s="71" t="s">
        <v>166</v>
      </c>
      <c r="J25" s="71" t="s">
        <v>38</v>
      </c>
      <c r="K25" s="81" t="s">
        <v>168</v>
      </c>
      <c r="L25" s="81" t="s">
        <v>211</v>
      </c>
      <c r="M25" s="81" t="s">
        <v>212</v>
      </c>
      <c r="N25" s="82" t="s">
        <v>213</v>
      </c>
      <c r="O25" s="71" t="s">
        <v>172</v>
      </c>
      <c r="P25" s="71" t="s">
        <v>173</v>
      </c>
      <c r="Q25" s="27" t="s">
        <v>214</v>
      </c>
      <c r="R25" s="55" t="s">
        <v>215</v>
      </c>
      <c r="S25" s="55" t="s">
        <v>216</v>
      </c>
      <c r="T25" s="55" t="s">
        <v>217</v>
      </c>
      <c r="U25" s="71" t="s">
        <v>218</v>
      </c>
      <c r="V25" s="72">
        <v>4</v>
      </c>
      <c r="W25" s="81" t="s">
        <v>219</v>
      </c>
      <c r="X25" s="70">
        <v>926506847</v>
      </c>
      <c r="Y25" s="99">
        <v>1</v>
      </c>
      <c r="Z25" s="89" t="s">
        <v>221</v>
      </c>
      <c r="AA25" s="90">
        <v>0</v>
      </c>
      <c r="AC25" s="55" t="s">
        <v>222</v>
      </c>
      <c r="AD25" s="86">
        <v>1</v>
      </c>
      <c r="AE25" s="86">
        <v>1</v>
      </c>
      <c r="AF25" s="79">
        <f t="shared" si="0"/>
        <v>1</v>
      </c>
      <c r="AG25" s="134"/>
      <c r="AH25" s="134"/>
      <c r="AI25" s="144"/>
      <c r="AJ25" s="156" t="s">
        <v>506</v>
      </c>
      <c r="AK25" s="156" t="s">
        <v>507</v>
      </c>
      <c r="AL25" s="86">
        <v>1</v>
      </c>
      <c r="AM25" s="55" t="s">
        <v>223</v>
      </c>
      <c r="AN25" s="90"/>
      <c r="AO25" s="86">
        <v>1</v>
      </c>
      <c r="AP25" s="55" t="s">
        <v>508</v>
      </c>
      <c r="AQ25" s="70">
        <v>926506847</v>
      </c>
    </row>
    <row r="26" spans="1:45" ht="191.25" customHeight="1" x14ac:dyDescent="0.25">
      <c r="A26" s="81" t="s">
        <v>76</v>
      </c>
      <c r="B26" s="81" t="s">
        <v>77</v>
      </c>
      <c r="C26" s="81" t="s">
        <v>39</v>
      </c>
      <c r="D26" s="81" t="s">
        <v>40</v>
      </c>
      <c r="E26" s="81" t="s">
        <v>41</v>
      </c>
      <c r="F26" s="81" t="s">
        <v>42</v>
      </c>
      <c r="G26" s="81" t="s">
        <v>43</v>
      </c>
      <c r="H26" s="71" t="s">
        <v>100</v>
      </c>
      <c r="I26" s="71" t="s">
        <v>224</v>
      </c>
      <c r="J26" s="71" t="s">
        <v>225</v>
      </c>
      <c r="K26" s="81" t="s">
        <v>168</v>
      </c>
      <c r="L26" s="81" t="s">
        <v>211</v>
      </c>
      <c r="M26" s="81" t="s">
        <v>212</v>
      </c>
      <c r="N26" s="82" t="s">
        <v>213</v>
      </c>
      <c r="O26" s="71" t="s">
        <v>172</v>
      </c>
      <c r="P26" s="71" t="s">
        <v>173</v>
      </c>
      <c r="Q26" s="27" t="s">
        <v>226</v>
      </c>
      <c r="R26" s="55" t="s">
        <v>227</v>
      </c>
      <c r="S26" s="55" t="s">
        <v>228</v>
      </c>
      <c r="T26" s="55" t="s">
        <v>205</v>
      </c>
      <c r="U26" s="71" t="s">
        <v>55</v>
      </c>
      <c r="V26" s="72">
        <v>1</v>
      </c>
      <c r="W26" s="81" t="s">
        <v>219</v>
      </c>
      <c r="X26" s="70">
        <v>80000000</v>
      </c>
      <c r="Y26" s="88">
        <v>0.25</v>
      </c>
      <c r="Z26" s="89" t="s">
        <v>207</v>
      </c>
      <c r="AA26" s="90">
        <v>13666667</v>
      </c>
      <c r="AC26" s="55" t="s">
        <v>208</v>
      </c>
      <c r="AD26" s="83">
        <v>0.35</v>
      </c>
      <c r="AE26" s="83">
        <v>0.15490000000000001</v>
      </c>
      <c r="AF26" s="79">
        <f t="shared" si="0"/>
        <v>0.44257142857142862</v>
      </c>
      <c r="AG26" s="143">
        <v>30000000</v>
      </c>
      <c r="AH26" s="143">
        <v>1000000</v>
      </c>
      <c r="AI26" s="144">
        <f t="shared" si="1"/>
        <v>3.3333333333333333E-2</v>
      </c>
      <c r="AJ26" s="149" t="s">
        <v>509</v>
      </c>
      <c r="AK26" s="70" t="s">
        <v>623</v>
      </c>
      <c r="AL26" s="83">
        <v>0.3</v>
      </c>
      <c r="AM26" s="55" t="s">
        <v>209</v>
      </c>
      <c r="AN26" s="70">
        <v>30000000</v>
      </c>
      <c r="AO26" s="83">
        <v>0.35</v>
      </c>
      <c r="AP26" s="55" t="s">
        <v>210</v>
      </c>
      <c r="AQ26" s="70">
        <v>6333333</v>
      </c>
    </row>
    <row r="27" spans="1:45" ht="101.25" customHeight="1" x14ac:dyDescent="0.25">
      <c r="A27" s="81" t="s">
        <v>76</v>
      </c>
      <c r="B27" s="81" t="s">
        <v>77</v>
      </c>
      <c r="C27" s="81" t="s">
        <v>39</v>
      </c>
      <c r="D27" s="81" t="s">
        <v>40</v>
      </c>
      <c r="E27" s="81" t="s">
        <v>41</v>
      </c>
      <c r="F27" s="81" t="s">
        <v>42</v>
      </c>
      <c r="G27" s="81" t="s">
        <v>43</v>
      </c>
      <c r="H27" s="71" t="s">
        <v>100</v>
      </c>
      <c r="I27" s="71" t="s">
        <v>166</v>
      </c>
      <c r="J27" s="71" t="s">
        <v>38</v>
      </c>
      <c r="K27" s="81" t="s">
        <v>168</v>
      </c>
      <c r="L27" s="81" t="s">
        <v>211</v>
      </c>
      <c r="M27" s="81" t="s">
        <v>212</v>
      </c>
      <c r="N27" s="82" t="s">
        <v>213</v>
      </c>
      <c r="O27" s="71" t="s">
        <v>172</v>
      </c>
      <c r="P27" s="71" t="s">
        <v>173</v>
      </c>
      <c r="Q27" s="27" t="s">
        <v>510</v>
      </c>
      <c r="R27" s="55" t="s">
        <v>511</v>
      </c>
      <c r="S27" s="55" t="s">
        <v>512</v>
      </c>
      <c r="T27" s="55" t="s">
        <v>513</v>
      </c>
      <c r="U27" s="71" t="s">
        <v>55</v>
      </c>
      <c r="V27" s="72">
        <v>1</v>
      </c>
      <c r="W27" s="81" t="s">
        <v>219</v>
      </c>
      <c r="X27" s="70">
        <v>463351678</v>
      </c>
      <c r="Y27" s="88">
        <v>0</v>
      </c>
      <c r="Z27" s="89" t="s">
        <v>164</v>
      </c>
      <c r="AA27" s="90">
        <v>0</v>
      </c>
      <c r="AC27" s="71" t="s">
        <v>164</v>
      </c>
      <c r="AD27" s="88"/>
      <c r="AE27" s="88"/>
      <c r="AF27" s="88"/>
      <c r="AG27" s="134">
        <v>0</v>
      </c>
      <c r="AH27" s="134"/>
      <c r="AI27" s="157"/>
      <c r="AJ27" s="90"/>
      <c r="AK27" s="90"/>
      <c r="AL27" s="83">
        <v>0.25</v>
      </c>
      <c r="AM27" s="55" t="s">
        <v>514</v>
      </c>
      <c r="AN27" s="70">
        <v>216676000</v>
      </c>
      <c r="AO27" s="83">
        <v>0.75</v>
      </c>
      <c r="AP27" s="55" t="s">
        <v>514</v>
      </c>
      <c r="AQ27" s="70">
        <v>246675678</v>
      </c>
    </row>
    <row r="28" spans="1:45" ht="136.5" customHeight="1" x14ac:dyDescent="0.2">
      <c r="A28" s="81" t="s">
        <v>229</v>
      </c>
      <c r="B28" s="81" t="s">
        <v>77</v>
      </c>
      <c r="C28" s="81" t="s">
        <v>230</v>
      </c>
      <c r="D28" s="81" t="s">
        <v>231</v>
      </c>
      <c r="E28" s="81" t="s">
        <v>232</v>
      </c>
      <c r="F28" s="81" t="s">
        <v>42</v>
      </c>
      <c r="G28" s="81" t="s">
        <v>233</v>
      </c>
      <c r="H28" s="71" t="s">
        <v>234</v>
      </c>
      <c r="I28" s="71" t="s">
        <v>234</v>
      </c>
      <c r="J28" s="71" t="s">
        <v>38</v>
      </c>
      <c r="K28" s="81" t="s">
        <v>46</v>
      </c>
      <c r="L28" s="81" t="s">
        <v>47</v>
      </c>
      <c r="M28" s="81" t="s">
        <v>48</v>
      </c>
      <c r="N28" s="82" t="s">
        <v>236</v>
      </c>
      <c r="O28" s="71" t="s">
        <v>237</v>
      </c>
      <c r="P28" s="71" t="s">
        <v>238</v>
      </c>
      <c r="Q28" s="27" t="s">
        <v>239</v>
      </c>
      <c r="R28" s="55" t="s">
        <v>515</v>
      </c>
      <c r="S28" s="55" t="s">
        <v>241</v>
      </c>
      <c r="T28" s="55" t="s">
        <v>516</v>
      </c>
      <c r="U28" s="71" t="s">
        <v>55</v>
      </c>
      <c r="V28" s="72">
        <v>1</v>
      </c>
      <c r="W28" s="81" t="s">
        <v>56</v>
      </c>
      <c r="X28" s="70">
        <v>530766666</v>
      </c>
      <c r="Y28" s="88">
        <v>0.25</v>
      </c>
      <c r="Z28" s="89" t="s">
        <v>243</v>
      </c>
      <c r="AA28" s="90">
        <v>69716244</v>
      </c>
      <c r="AC28" s="55" t="s">
        <v>244</v>
      </c>
      <c r="AD28" s="83">
        <v>0.25</v>
      </c>
      <c r="AE28" s="153">
        <v>0.25</v>
      </c>
      <c r="AF28" s="79">
        <f t="shared" si="0"/>
        <v>1</v>
      </c>
      <c r="AG28" s="143">
        <v>137193332.66999999</v>
      </c>
      <c r="AH28" s="143">
        <v>135526666.66999999</v>
      </c>
      <c r="AI28" s="144">
        <f t="shared" si="1"/>
        <v>0.98785169827451502</v>
      </c>
      <c r="AJ28" s="70" t="s">
        <v>517</v>
      </c>
      <c r="AK28" s="152" t="s">
        <v>518</v>
      </c>
      <c r="AL28" s="83">
        <v>0.25</v>
      </c>
      <c r="AM28" s="55" t="s">
        <v>244</v>
      </c>
      <c r="AN28" s="70">
        <v>137100000</v>
      </c>
      <c r="AO28" s="83">
        <v>0.25</v>
      </c>
      <c r="AP28" s="55" t="s">
        <v>244</v>
      </c>
      <c r="AQ28" s="70">
        <v>186757089.33000001</v>
      </c>
    </row>
    <row r="29" spans="1:45" ht="147.75" customHeight="1" x14ac:dyDescent="0.2">
      <c r="A29" s="81" t="s">
        <v>229</v>
      </c>
      <c r="B29" s="81" t="s">
        <v>77</v>
      </c>
      <c r="C29" s="81" t="s">
        <v>230</v>
      </c>
      <c r="D29" s="81" t="s">
        <v>231</v>
      </c>
      <c r="E29" s="81" t="s">
        <v>232</v>
      </c>
      <c r="F29" s="81" t="s">
        <v>42</v>
      </c>
      <c r="G29" s="81" t="s">
        <v>233</v>
      </c>
      <c r="H29" s="71" t="s">
        <v>234</v>
      </c>
      <c r="I29" s="71" t="s">
        <v>234</v>
      </c>
      <c r="J29" s="71" t="s">
        <v>38</v>
      </c>
      <c r="K29" s="81" t="s">
        <v>46</v>
      </c>
      <c r="L29" s="81" t="s">
        <v>47</v>
      </c>
      <c r="M29" s="81" t="s">
        <v>48</v>
      </c>
      <c r="N29" s="82" t="s">
        <v>236</v>
      </c>
      <c r="O29" s="71" t="s">
        <v>237</v>
      </c>
      <c r="P29" s="71" t="s">
        <v>238</v>
      </c>
      <c r="Q29" s="27" t="s">
        <v>245</v>
      </c>
      <c r="R29" s="55" t="s">
        <v>246</v>
      </c>
      <c r="S29" s="55" t="s">
        <v>241</v>
      </c>
      <c r="T29" s="55" t="s">
        <v>516</v>
      </c>
      <c r="U29" s="71" t="s">
        <v>55</v>
      </c>
      <c r="V29" s="72">
        <v>1</v>
      </c>
      <c r="W29" s="81" t="s">
        <v>56</v>
      </c>
      <c r="X29" s="70">
        <v>5772333334</v>
      </c>
      <c r="Y29" s="88">
        <v>0.25</v>
      </c>
      <c r="Z29" s="89" t="s">
        <v>247</v>
      </c>
      <c r="AA29" s="90">
        <v>0</v>
      </c>
      <c r="AC29" s="55" t="s">
        <v>244</v>
      </c>
      <c r="AD29" s="83">
        <v>0.25</v>
      </c>
      <c r="AE29" s="154">
        <v>0.23</v>
      </c>
      <c r="AF29" s="79">
        <f t="shared" si="0"/>
        <v>0.92</v>
      </c>
      <c r="AG29" s="143">
        <v>104841777</v>
      </c>
      <c r="AH29" s="143">
        <v>98508443.329999998</v>
      </c>
      <c r="AI29" s="144">
        <f t="shared" si="1"/>
        <v>0.93959150778224598</v>
      </c>
      <c r="AJ29" s="158" t="s">
        <v>624</v>
      </c>
      <c r="AK29" s="152" t="s">
        <v>519</v>
      </c>
      <c r="AL29" s="83">
        <v>0.25</v>
      </c>
      <c r="AM29" s="55" t="s">
        <v>244</v>
      </c>
      <c r="AN29" s="70">
        <v>2104448300</v>
      </c>
      <c r="AO29" s="83">
        <v>0.25</v>
      </c>
      <c r="AP29" s="55" t="s">
        <v>244</v>
      </c>
      <c r="AQ29" s="70">
        <v>3563043257</v>
      </c>
    </row>
    <row r="30" spans="1:45" ht="373.5" customHeight="1" x14ac:dyDescent="0.25">
      <c r="A30" s="81" t="s">
        <v>229</v>
      </c>
      <c r="B30" s="81" t="s">
        <v>77</v>
      </c>
      <c r="C30" s="81" t="s">
        <v>99</v>
      </c>
      <c r="D30" s="81" t="s">
        <v>40</v>
      </c>
      <c r="E30" s="81" t="s">
        <v>78</v>
      </c>
      <c r="F30" s="81" t="s">
        <v>42</v>
      </c>
      <c r="G30" s="81" t="s">
        <v>165</v>
      </c>
      <c r="H30" s="71" t="s">
        <v>100</v>
      </c>
      <c r="I30" s="71" t="s">
        <v>142</v>
      </c>
      <c r="J30" s="71" t="s">
        <v>38</v>
      </c>
      <c r="K30" s="81" t="s">
        <v>46</v>
      </c>
      <c r="L30" s="81" t="s">
        <v>47</v>
      </c>
      <c r="M30" s="81" t="s">
        <v>48</v>
      </c>
      <c r="N30" s="82" t="s">
        <v>248</v>
      </c>
      <c r="O30" s="71" t="s">
        <v>249</v>
      </c>
      <c r="P30" s="71" t="s">
        <v>159</v>
      </c>
      <c r="Q30" s="27" t="s">
        <v>250</v>
      </c>
      <c r="R30" s="55" t="s">
        <v>251</v>
      </c>
      <c r="S30" s="73" t="s">
        <v>520</v>
      </c>
      <c r="T30" s="55" t="s">
        <v>521</v>
      </c>
      <c r="U30" s="71" t="s">
        <v>74</v>
      </c>
      <c r="V30" s="72">
        <v>4</v>
      </c>
      <c r="W30" s="81" t="s">
        <v>56</v>
      </c>
      <c r="X30" s="70">
        <v>0</v>
      </c>
      <c r="Y30" s="99">
        <v>1</v>
      </c>
      <c r="Z30" s="89" t="s">
        <v>254</v>
      </c>
      <c r="AA30" s="90"/>
      <c r="AC30" s="55" t="s">
        <v>254</v>
      </c>
      <c r="AD30" s="86">
        <v>1</v>
      </c>
      <c r="AE30" s="86">
        <v>1</v>
      </c>
      <c r="AF30" s="79">
        <f t="shared" si="0"/>
        <v>1</v>
      </c>
      <c r="AG30" s="134">
        <v>0</v>
      </c>
      <c r="AH30" s="134">
        <v>0</v>
      </c>
      <c r="AI30" s="144"/>
      <c r="AJ30" s="156" t="s">
        <v>625</v>
      </c>
      <c r="AK30" s="156" t="s">
        <v>522</v>
      </c>
      <c r="AL30" s="86">
        <v>1</v>
      </c>
      <c r="AM30" s="55" t="s">
        <v>254</v>
      </c>
      <c r="AN30" s="90"/>
      <c r="AO30" s="86">
        <v>1</v>
      </c>
      <c r="AP30" s="55" t="s">
        <v>254</v>
      </c>
      <c r="AQ30" s="90"/>
    </row>
    <row r="31" spans="1:45" ht="100.5" customHeight="1" x14ac:dyDescent="0.25">
      <c r="A31" s="81" t="s">
        <v>229</v>
      </c>
      <c r="B31" s="81" t="s">
        <v>77</v>
      </c>
      <c r="C31" s="81" t="s">
        <v>99</v>
      </c>
      <c r="D31" s="81" t="s">
        <v>40</v>
      </c>
      <c r="E31" s="81" t="s">
        <v>78</v>
      </c>
      <c r="F31" s="81" t="s">
        <v>42</v>
      </c>
      <c r="G31" s="81" t="s">
        <v>165</v>
      </c>
      <c r="H31" s="71" t="s">
        <v>100</v>
      </c>
      <c r="I31" s="71" t="s">
        <v>152</v>
      </c>
      <c r="J31" s="71" t="s">
        <v>38</v>
      </c>
      <c r="K31" s="81" t="s">
        <v>46</v>
      </c>
      <c r="L31" s="81" t="s">
        <v>47</v>
      </c>
      <c r="M31" s="76" t="s">
        <v>114</v>
      </c>
      <c r="N31" s="77" t="s">
        <v>415</v>
      </c>
      <c r="O31" s="71" t="s">
        <v>89</v>
      </c>
      <c r="P31" s="71" t="s">
        <v>159</v>
      </c>
      <c r="Q31" s="27" t="s">
        <v>255</v>
      </c>
      <c r="R31" s="55" t="s">
        <v>523</v>
      </c>
      <c r="S31" s="55" t="s">
        <v>524</v>
      </c>
      <c r="T31" s="55" t="s">
        <v>525</v>
      </c>
      <c r="U31" s="71" t="s">
        <v>74</v>
      </c>
      <c r="V31" s="72">
        <v>3</v>
      </c>
      <c r="W31" s="81" t="s">
        <v>129</v>
      </c>
      <c r="X31" s="70">
        <v>4376333304</v>
      </c>
      <c r="Y31" s="88">
        <v>0</v>
      </c>
      <c r="Z31" s="89" t="s">
        <v>164</v>
      </c>
      <c r="AA31" s="90">
        <v>0</v>
      </c>
      <c r="AC31" s="71" t="s">
        <v>526</v>
      </c>
      <c r="AD31" s="86">
        <v>1</v>
      </c>
      <c r="AE31" s="86">
        <v>1</v>
      </c>
      <c r="AF31" s="79">
        <f t="shared" si="0"/>
        <v>1</v>
      </c>
      <c r="AG31" s="143">
        <v>797000000</v>
      </c>
      <c r="AH31" s="143">
        <v>728999317</v>
      </c>
      <c r="AI31" s="144">
        <f t="shared" si="1"/>
        <v>0.91467919322459224</v>
      </c>
      <c r="AJ31" s="151" t="s">
        <v>626</v>
      </c>
      <c r="AK31" s="151" t="s">
        <v>527</v>
      </c>
      <c r="AL31" s="86">
        <v>1</v>
      </c>
      <c r="AM31" s="55" t="s">
        <v>528</v>
      </c>
      <c r="AN31" s="70">
        <v>1125000000</v>
      </c>
      <c r="AO31" s="86">
        <v>1</v>
      </c>
      <c r="AP31" s="55" t="s">
        <v>528</v>
      </c>
      <c r="AQ31" s="70">
        <v>2454333304</v>
      </c>
    </row>
    <row r="32" spans="1:45" ht="126.75" customHeight="1" x14ac:dyDescent="0.25">
      <c r="A32" s="81" t="s">
        <v>229</v>
      </c>
      <c r="B32" s="81" t="s">
        <v>77</v>
      </c>
      <c r="C32" s="81" t="s">
        <v>99</v>
      </c>
      <c r="D32" s="81" t="s">
        <v>40</v>
      </c>
      <c r="E32" s="81" t="s">
        <v>78</v>
      </c>
      <c r="F32" s="81" t="s">
        <v>42</v>
      </c>
      <c r="G32" s="81" t="s">
        <v>165</v>
      </c>
      <c r="H32" s="71" t="s">
        <v>100</v>
      </c>
      <c r="I32" s="71" t="s">
        <v>152</v>
      </c>
      <c r="J32" s="71" t="s">
        <v>38</v>
      </c>
      <c r="K32" s="81" t="s">
        <v>46</v>
      </c>
      <c r="L32" s="81" t="s">
        <v>47</v>
      </c>
      <c r="M32" s="81" t="s">
        <v>48</v>
      </c>
      <c r="N32" s="82" t="s">
        <v>248</v>
      </c>
      <c r="O32" s="71" t="s">
        <v>249</v>
      </c>
      <c r="P32" s="71" t="s">
        <v>60</v>
      </c>
      <c r="Q32" s="27" t="s">
        <v>260</v>
      </c>
      <c r="R32" s="55" t="s">
        <v>529</v>
      </c>
      <c r="S32" s="55" t="s">
        <v>530</v>
      </c>
      <c r="T32" s="55" t="s">
        <v>531</v>
      </c>
      <c r="U32" s="71" t="s">
        <v>74</v>
      </c>
      <c r="V32" s="72">
        <v>12</v>
      </c>
      <c r="W32" s="81" t="s">
        <v>56</v>
      </c>
      <c r="X32" s="70">
        <v>0</v>
      </c>
      <c r="Y32" s="99">
        <v>3</v>
      </c>
      <c r="Z32" s="89" t="s">
        <v>269</v>
      </c>
      <c r="AA32" s="90">
        <v>0</v>
      </c>
      <c r="AC32" s="55" t="s">
        <v>269</v>
      </c>
      <c r="AD32" s="86">
        <v>3</v>
      </c>
      <c r="AE32" s="86">
        <v>2</v>
      </c>
      <c r="AF32" s="79">
        <f t="shared" si="0"/>
        <v>0.66666666666666663</v>
      </c>
      <c r="AG32" s="134">
        <v>0</v>
      </c>
      <c r="AH32" s="134"/>
      <c r="AI32" s="144"/>
      <c r="AJ32" s="156" t="s">
        <v>532</v>
      </c>
      <c r="AK32" s="156" t="s">
        <v>533</v>
      </c>
      <c r="AL32" s="86">
        <v>3</v>
      </c>
      <c r="AM32" s="55" t="s">
        <v>269</v>
      </c>
      <c r="AN32" s="90">
        <v>0</v>
      </c>
      <c r="AO32" s="86">
        <v>3</v>
      </c>
      <c r="AP32" s="55" t="s">
        <v>269</v>
      </c>
      <c r="AQ32" s="90">
        <v>0</v>
      </c>
    </row>
    <row r="33" spans="1:43" ht="84" customHeight="1" x14ac:dyDescent="0.25">
      <c r="A33" s="81" t="s">
        <v>229</v>
      </c>
      <c r="B33" s="81" t="s">
        <v>77</v>
      </c>
      <c r="C33" s="81" t="s">
        <v>99</v>
      </c>
      <c r="D33" s="81" t="s">
        <v>40</v>
      </c>
      <c r="E33" s="81" t="s">
        <v>78</v>
      </c>
      <c r="F33" s="81" t="s">
        <v>42</v>
      </c>
      <c r="G33" s="81" t="s">
        <v>165</v>
      </c>
      <c r="H33" s="71" t="s">
        <v>100</v>
      </c>
      <c r="I33" s="71" t="s">
        <v>142</v>
      </c>
      <c r="J33" s="71" t="s">
        <v>38</v>
      </c>
      <c r="K33" s="81" t="s">
        <v>46</v>
      </c>
      <c r="L33" s="81" t="s">
        <v>47</v>
      </c>
      <c r="M33" s="81" t="s">
        <v>48</v>
      </c>
      <c r="N33" s="82" t="s">
        <v>248</v>
      </c>
      <c r="O33" s="71" t="s">
        <v>249</v>
      </c>
      <c r="P33" s="71" t="s">
        <v>159</v>
      </c>
      <c r="Q33" s="27" t="s">
        <v>265</v>
      </c>
      <c r="R33" s="55" t="s">
        <v>534</v>
      </c>
      <c r="S33" s="55" t="s">
        <v>535</v>
      </c>
      <c r="T33" s="55" t="s">
        <v>536</v>
      </c>
      <c r="U33" s="71" t="s">
        <v>74</v>
      </c>
      <c r="V33" s="72">
        <v>4</v>
      </c>
      <c r="W33" s="81" t="s">
        <v>56</v>
      </c>
      <c r="X33" s="70">
        <v>1452150878</v>
      </c>
      <c r="Y33" s="99">
        <v>1</v>
      </c>
      <c r="Z33" s="89" t="s">
        <v>537</v>
      </c>
      <c r="AA33" s="90">
        <v>103315360</v>
      </c>
      <c r="AC33" s="55" t="s">
        <v>537</v>
      </c>
      <c r="AD33" s="86">
        <v>1</v>
      </c>
      <c r="AE33" s="86">
        <v>1</v>
      </c>
      <c r="AF33" s="79">
        <f t="shared" si="0"/>
        <v>1</v>
      </c>
      <c r="AG33" s="143">
        <v>267385610</v>
      </c>
      <c r="AH33" s="143">
        <v>223361748</v>
      </c>
      <c r="AI33" s="144">
        <f t="shared" si="1"/>
        <v>0.83535440818973017</v>
      </c>
      <c r="AJ33" s="151" t="s">
        <v>627</v>
      </c>
      <c r="AK33" s="151" t="s">
        <v>538</v>
      </c>
      <c r="AL33" s="86">
        <v>1</v>
      </c>
      <c r="AM33" s="55" t="s">
        <v>537</v>
      </c>
      <c r="AN33" s="70">
        <v>292628415</v>
      </c>
      <c r="AO33" s="86">
        <v>1</v>
      </c>
      <c r="AP33" s="55" t="s">
        <v>537</v>
      </c>
      <c r="AQ33" s="70">
        <v>788821493</v>
      </c>
    </row>
    <row r="34" spans="1:43" ht="117.75" customHeight="1" x14ac:dyDescent="0.25">
      <c r="A34" s="81" t="s">
        <v>38</v>
      </c>
      <c r="B34" s="81" t="s">
        <v>38</v>
      </c>
      <c r="C34" s="81" t="s">
        <v>39</v>
      </c>
      <c r="D34" s="81" t="s">
        <v>40</v>
      </c>
      <c r="E34" s="81" t="s">
        <v>41</v>
      </c>
      <c r="F34" s="81" t="s">
        <v>38</v>
      </c>
      <c r="G34" s="81" t="s">
        <v>43</v>
      </c>
      <c r="H34" s="71" t="s">
        <v>270</v>
      </c>
      <c r="I34" s="71" t="s">
        <v>271</v>
      </c>
      <c r="J34" s="71" t="s">
        <v>38</v>
      </c>
      <c r="K34" s="81" t="s">
        <v>38</v>
      </c>
      <c r="L34" s="81" t="s">
        <v>38</v>
      </c>
      <c r="M34" s="81" t="s">
        <v>38</v>
      </c>
      <c r="N34" s="82" t="s">
        <v>38</v>
      </c>
      <c r="O34" s="71" t="s">
        <v>273</v>
      </c>
      <c r="P34" s="71" t="s">
        <v>274</v>
      </c>
      <c r="Q34" s="27" t="s">
        <v>275</v>
      </c>
      <c r="R34" s="55" t="s">
        <v>276</v>
      </c>
      <c r="S34" s="55" t="s">
        <v>539</v>
      </c>
      <c r="T34" s="73" t="s">
        <v>540</v>
      </c>
      <c r="U34" s="71" t="s">
        <v>279</v>
      </c>
      <c r="V34" s="72">
        <v>3</v>
      </c>
      <c r="W34" s="81" t="s">
        <v>38</v>
      </c>
      <c r="X34" s="70">
        <v>0</v>
      </c>
      <c r="Y34" s="88"/>
      <c r="Z34" s="89"/>
      <c r="AA34" s="90"/>
      <c r="AC34" s="55" t="s">
        <v>280</v>
      </c>
      <c r="AD34" s="86">
        <v>1</v>
      </c>
      <c r="AE34" s="86">
        <v>1</v>
      </c>
      <c r="AF34" s="79">
        <f t="shared" si="0"/>
        <v>1</v>
      </c>
      <c r="AG34" s="134"/>
      <c r="AH34" s="134"/>
      <c r="AI34" s="144"/>
      <c r="AJ34" s="156" t="s">
        <v>541</v>
      </c>
      <c r="AK34" s="156" t="s">
        <v>542</v>
      </c>
      <c r="AL34" s="86">
        <v>1</v>
      </c>
      <c r="AM34" s="55" t="s">
        <v>280</v>
      </c>
      <c r="AN34" s="90"/>
      <c r="AO34" s="86">
        <v>1</v>
      </c>
      <c r="AP34" s="55" t="s">
        <v>280</v>
      </c>
      <c r="AQ34" s="90"/>
    </row>
    <row r="35" spans="1:43" ht="89.25" customHeight="1" x14ac:dyDescent="0.25">
      <c r="A35" s="81" t="s">
        <v>38</v>
      </c>
      <c r="B35" s="81" t="s">
        <v>38</v>
      </c>
      <c r="C35" s="81" t="s">
        <v>39</v>
      </c>
      <c r="D35" s="81" t="s">
        <v>40</v>
      </c>
      <c r="E35" s="81" t="s">
        <v>41</v>
      </c>
      <c r="F35" s="81" t="s">
        <v>38</v>
      </c>
      <c r="G35" s="81" t="s">
        <v>43</v>
      </c>
      <c r="H35" s="71" t="s">
        <v>270</v>
      </c>
      <c r="I35" s="71" t="s">
        <v>281</v>
      </c>
      <c r="J35" s="71" t="s">
        <v>282</v>
      </c>
      <c r="K35" s="81" t="s">
        <v>38</v>
      </c>
      <c r="L35" s="81" t="s">
        <v>38</v>
      </c>
      <c r="M35" s="81" t="s">
        <v>38</v>
      </c>
      <c r="N35" s="82" t="s">
        <v>38</v>
      </c>
      <c r="O35" s="71" t="s">
        <v>273</v>
      </c>
      <c r="P35" s="71" t="s">
        <v>274</v>
      </c>
      <c r="Q35" s="27" t="s">
        <v>283</v>
      </c>
      <c r="R35" s="55" t="s">
        <v>284</v>
      </c>
      <c r="S35" s="55" t="s">
        <v>543</v>
      </c>
      <c r="T35" s="55" t="s">
        <v>544</v>
      </c>
      <c r="U35" s="71" t="s">
        <v>279</v>
      </c>
      <c r="V35" s="72">
        <v>3</v>
      </c>
      <c r="W35" s="81" t="s">
        <v>38</v>
      </c>
      <c r="X35" s="70">
        <v>0</v>
      </c>
      <c r="Y35" s="88"/>
      <c r="Z35" s="89"/>
      <c r="AA35" s="90"/>
      <c r="AC35" s="55" t="s">
        <v>545</v>
      </c>
      <c r="AD35" s="86">
        <v>1</v>
      </c>
      <c r="AE35" s="86">
        <v>1</v>
      </c>
      <c r="AF35" s="79">
        <f t="shared" si="0"/>
        <v>1</v>
      </c>
      <c r="AG35" s="134"/>
      <c r="AH35" s="134"/>
      <c r="AI35" s="144"/>
      <c r="AJ35" s="156" t="s">
        <v>546</v>
      </c>
      <c r="AK35" s="156" t="s">
        <v>547</v>
      </c>
      <c r="AL35" s="86">
        <v>1</v>
      </c>
      <c r="AM35" s="55" t="s">
        <v>545</v>
      </c>
      <c r="AN35" s="90"/>
      <c r="AO35" s="86">
        <v>1</v>
      </c>
      <c r="AP35" s="55" t="s">
        <v>545</v>
      </c>
      <c r="AQ35" s="90"/>
    </row>
    <row r="36" spans="1:43" ht="123" customHeight="1" x14ac:dyDescent="0.25">
      <c r="A36" s="81" t="s">
        <v>38</v>
      </c>
      <c r="B36" s="81" t="s">
        <v>38</v>
      </c>
      <c r="C36" s="81" t="s">
        <v>39</v>
      </c>
      <c r="D36" s="81" t="s">
        <v>40</v>
      </c>
      <c r="E36" s="81" t="s">
        <v>41</v>
      </c>
      <c r="F36" s="81" t="s">
        <v>38</v>
      </c>
      <c r="G36" s="81" t="s">
        <v>43</v>
      </c>
      <c r="H36" s="71" t="s">
        <v>270</v>
      </c>
      <c r="I36" s="71" t="s">
        <v>281</v>
      </c>
      <c r="J36" s="71" t="s">
        <v>288</v>
      </c>
      <c r="K36" s="81" t="s">
        <v>38</v>
      </c>
      <c r="L36" s="81" t="s">
        <v>38</v>
      </c>
      <c r="M36" s="81" t="s">
        <v>38</v>
      </c>
      <c r="N36" s="82" t="s">
        <v>38</v>
      </c>
      <c r="O36" s="71" t="s">
        <v>273</v>
      </c>
      <c r="P36" s="71" t="s">
        <v>274</v>
      </c>
      <c r="Q36" s="27" t="s">
        <v>289</v>
      </c>
      <c r="R36" s="55" t="s">
        <v>548</v>
      </c>
      <c r="S36" s="55" t="s">
        <v>291</v>
      </c>
      <c r="T36" s="55" t="s">
        <v>292</v>
      </c>
      <c r="U36" s="71" t="s">
        <v>279</v>
      </c>
      <c r="V36" s="72">
        <v>3</v>
      </c>
      <c r="W36" s="81" t="s">
        <v>38</v>
      </c>
      <c r="X36" s="70">
        <v>0</v>
      </c>
      <c r="Y36" s="88"/>
      <c r="Z36" s="89"/>
      <c r="AA36" s="90"/>
      <c r="AC36" s="55" t="s">
        <v>293</v>
      </c>
      <c r="AD36" s="86">
        <v>1</v>
      </c>
      <c r="AE36" s="86">
        <v>1</v>
      </c>
      <c r="AF36" s="79">
        <f t="shared" si="0"/>
        <v>1</v>
      </c>
      <c r="AG36" s="134"/>
      <c r="AH36" s="134"/>
      <c r="AI36" s="144"/>
      <c r="AJ36" s="156" t="s">
        <v>549</v>
      </c>
      <c r="AK36" s="156" t="s">
        <v>550</v>
      </c>
      <c r="AL36" s="86">
        <v>1</v>
      </c>
      <c r="AM36" s="55" t="s">
        <v>293</v>
      </c>
      <c r="AN36" s="90"/>
      <c r="AO36" s="86">
        <v>1</v>
      </c>
      <c r="AP36" s="55" t="s">
        <v>293</v>
      </c>
      <c r="AQ36" s="90"/>
    </row>
    <row r="37" spans="1:43" ht="84" customHeight="1" x14ac:dyDescent="0.25">
      <c r="A37" s="81" t="s">
        <v>38</v>
      </c>
      <c r="B37" s="81" t="s">
        <v>38</v>
      </c>
      <c r="C37" s="81" t="s">
        <v>39</v>
      </c>
      <c r="D37" s="81" t="s">
        <v>40</v>
      </c>
      <c r="E37" s="81" t="s">
        <v>41</v>
      </c>
      <c r="F37" s="81" t="s">
        <v>38</v>
      </c>
      <c r="G37" s="81" t="s">
        <v>43</v>
      </c>
      <c r="H37" s="71" t="s">
        <v>270</v>
      </c>
      <c r="I37" s="71" t="s">
        <v>281</v>
      </c>
      <c r="J37" s="71" t="s">
        <v>294</v>
      </c>
      <c r="K37" s="81" t="s">
        <v>38</v>
      </c>
      <c r="L37" s="81" t="s">
        <v>38</v>
      </c>
      <c r="M37" s="81" t="s">
        <v>38</v>
      </c>
      <c r="N37" s="82" t="s">
        <v>38</v>
      </c>
      <c r="O37" s="71" t="s">
        <v>273</v>
      </c>
      <c r="P37" s="71" t="s">
        <v>274</v>
      </c>
      <c r="Q37" s="27" t="s">
        <v>295</v>
      </c>
      <c r="R37" s="55" t="s">
        <v>296</v>
      </c>
      <c r="S37" s="55" t="s">
        <v>297</v>
      </c>
      <c r="T37" s="55" t="s">
        <v>298</v>
      </c>
      <c r="U37" s="71" t="s">
        <v>279</v>
      </c>
      <c r="V37" s="72">
        <v>3</v>
      </c>
      <c r="W37" s="81" t="s">
        <v>38</v>
      </c>
      <c r="X37" s="70">
        <v>0</v>
      </c>
      <c r="Y37" s="88"/>
      <c r="Z37" s="89"/>
      <c r="AA37" s="90"/>
      <c r="AC37" s="55" t="s">
        <v>299</v>
      </c>
      <c r="AD37" s="86">
        <v>1</v>
      </c>
      <c r="AE37" s="86">
        <v>1</v>
      </c>
      <c r="AF37" s="79">
        <f t="shared" si="0"/>
        <v>1</v>
      </c>
      <c r="AG37" s="134"/>
      <c r="AH37" s="134"/>
      <c r="AI37" s="144"/>
      <c r="AJ37" s="156" t="s">
        <v>551</v>
      </c>
      <c r="AK37" s="156" t="s">
        <v>550</v>
      </c>
      <c r="AL37" s="86">
        <v>1</v>
      </c>
      <c r="AM37" s="55" t="s">
        <v>299</v>
      </c>
      <c r="AN37" s="90"/>
      <c r="AO37" s="86">
        <v>1</v>
      </c>
      <c r="AP37" s="55" t="s">
        <v>299</v>
      </c>
      <c r="AQ37" s="90"/>
    </row>
    <row r="38" spans="1:43" ht="84" customHeight="1" x14ac:dyDescent="0.25">
      <c r="A38" s="81" t="s">
        <v>38</v>
      </c>
      <c r="B38" s="81" t="s">
        <v>38</v>
      </c>
      <c r="C38" s="81" t="s">
        <v>39</v>
      </c>
      <c r="D38" s="81" t="s">
        <v>40</v>
      </c>
      <c r="E38" s="81" t="s">
        <v>41</v>
      </c>
      <c r="F38" s="81" t="s">
        <v>38</v>
      </c>
      <c r="G38" s="81" t="s">
        <v>43</v>
      </c>
      <c r="H38" s="71" t="s">
        <v>270</v>
      </c>
      <c r="I38" s="71" t="s">
        <v>281</v>
      </c>
      <c r="J38" s="71" t="s">
        <v>300</v>
      </c>
      <c r="K38" s="81" t="s">
        <v>38</v>
      </c>
      <c r="L38" s="81" t="s">
        <v>38</v>
      </c>
      <c r="M38" s="81" t="s">
        <v>38</v>
      </c>
      <c r="N38" s="82" t="s">
        <v>38</v>
      </c>
      <c r="O38" s="71" t="s">
        <v>273</v>
      </c>
      <c r="P38" s="71" t="s">
        <v>274</v>
      </c>
      <c r="Q38" s="27" t="s">
        <v>301</v>
      </c>
      <c r="R38" s="55" t="s">
        <v>302</v>
      </c>
      <c r="S38" s="55" t="s">
        <v>303</v>
      </c>
      <c r="T38" s="55" t="s">
        <v>304</v>
      </c>
      <c r="U38" s="71" t="s">
        <v>279</v>
      </c>
      <c r="V38" s="72">
        <v>4</v>
      </c>
      <c r="W38" s="81" t="s">
        <v>38</v>
      </c>
      <c r="X38" s="70">
        <v>0</v>
      </c>
      <c r="Y38" s="99">
        <v>1</v>
      </c>
      <c r="Z38" s="89" t="s">
        <v>305</v>
      </c>
      <c r="AA38" s="90"/>
      <c r="AC38" s="55" t="s">
        <v>305</v>
      </c>
      <c r="AD38" s="86">
        <v>1</v>
      </c>
      <c r="AE38" s="86">
        <v>1</v>
      </c>
      <c r="AF38" s="79">
        <f t="shared" si="0"/>
        <v>1</v>
      </c>
      <c r="AG38" s="134"/>
      <c r="AH38" s="134"/>
      <c r="AI38" s="144"/>
      <c r="AJ38" s="156" t="s">
        <v>552</v>
      </c>
      <c r="AK38" s="156" t="s">
        <v>550</v>
      </c>
      <c r="AL38" s="86">
        <v>1</v>
      </c>
      <c r="AM38" s="55" t="s">
        <v>305</v>
      </c>
      <c r="AN38" s="90"/>
      <c r="AO38" s="86">
        <v>1</v>
      </c>
      <c r="AP38" s="55" t="s">
        <v>305</v>
      </c>
      <c r="AQ38" s="90"/>
    </row>
    <row r="39" spans="1:43" ht="84" customHeight="1" x14ac:dyDescent="0.25">
      <c r="A39" s="81" t="s">
        <v>38</v>
      </c>
      <c r="B39" s="81" t="s">
        <v>38</v>
      </c>
      <c r="C39" s="81" t="s">
        <v>39</v>
      </c>
      <c r="D39" s="81" t="s">
        <v>40</v>
      </c>
      <c r="E39" s="81" t="s">
        <v>41</v>
      </c>
      <c r="F39" s="81" t="s">
        <v>38</v>
      </c>
      <c r="G39" s="81" t="s">
        <v>43</v>
      </c>
      <c r="H39" s="71" t="s">
        <v>270</v>
      </c>
      <c r="I39" s="71" t="s">
        <v>281</v>
      </c>
      <c r="J39" s="71" t="s">
        <v>306</v>
      </c>
      <c r="K39" s="81" t="s">
        <v>38</v>
      </c>
      <c r="L39" s="81" t="s">
        <v>38</v>
      </c>
      <c r="M39" s="81" t="s">
        <v>38</v>
      </c>
      <c r="N39" s="82" t="s">
        <v>38</v>
      </c>
      <c r="O39" s="71" t="s">
        <v>273</v>
      </c>
      <c r="P39" s="71" t="s">
        <v>274</v>
      </c>
      <c r="Q39" s="27" t="s">
        <v>307</v>
      </c>
      <c r="R39" s="55" t="s">
        <v>308</v>
      </c>
      <c r="S39" s="55" t="s">
        <v>309</v>
      </c>
      <c r="T39" s="55" t="s">
        <v>310</v>
      </c>
      <c r="U39" s="71" t="s">
        <v>279</v>
      </c>
      <c r="V39" s="72">
        <v>2</v>
      </c>
      <c r="W39" s="81" t="s">
        <v>38</v>
      </c>
      <c r="X39" s="70">
        <v>0</v>
      </c>
      <c r="Y39" s="88"/>
      <c r="Z39" s="89"/>
      <c r="AA39" s="90"/>
      <c r="AC39" s="55" t="s">
        <v>311</v>
      </c>
      <c r="AD39" s="86">
        <v>1</v>
      </c>
      <c r="AE39" s="86">
        <v>1</v>
      </c>
      <c r="AF39" s="79">
        <f t="shared" si="0"/>
        <v>1</v>
      </c>
      <c r="AG39" s="134"/>
      <c r="AH39" s="134"/>
      <c r="AI39" s="144"/>
      <c r="AJ39" s="90" t="s">
        <v>553</v>
      </c>
      <c r="AK39" s="90" t="s">
        <v>554</v>
      </c>
      <c r="AL39" s="88"/>
      <c r="AM39" s="91"/>
      <c r="AN39" s="90"/>
      <c r="AO39" s="86">
        <v>1</v>
      </c>
      <c r="AP39" s="55" t="s">
        <v>311</v>
      </c>
      <c r="AQ39" s="90"/>
    </row>
    <row r="40" spans="1:43" ht="85.5" customHeight="1" x14ac:dyDescent="0.25">
      <c r="A40" s="81" t="s">
        <v>38</v>
      </c>
      <c r="B40" s="81" t="s">
        <v>38</v>
      </c>
      <c r="C40" s="81" t="s">
        <v>39</v>
      </c>
      <c r="D40" s="81" t="s">
        <v>40</v>
      </c>
      <c r="E40" s="81" t="s">
        <v>41</v>
      </c>
      <c r="F40" s="81" t="s">
        <v>38</v>
      </c>
      <c r="G40" s="81" t="s">
        <v>43</v>
      </c>
      <c r="H40" s="71" t="s">
        <v>44</v>
      </c>
      <c r="I40" s="71" t="s">
        <v>312</v>
      </c>
      <c r="J40" s="71" t="s">
        <v>235</v>
      </c>
      <c r="K40" s="81" t="s">
        <v>46</v>
      </c>
      <c r="L40" s="81" t="s">
        <v>47</v>
      </c>
      <c r="M40" s="81" t="s">
        <v>48</v>
      </c>
      <c r="N40" s="82" t="s">
        <v>49</v>
      </c>
      <c r="O40" s="71" t="s">
        <v>273</v>
      </c>
      <c r="P40" s="71" t="s">
        <v>313</v>
      </c>
      <c r="Q40" s="27" t="s">
        <v>314</v>
      </c>
      <c r="R40" s="55" t="s">
        <v>555</v>
      </c>
      <c r="S40" s="55" t="s">
        <v>316</v>
      </c>
      <c r="T40" s="55" t="s">
        <v>317</v>
      </c>
      <c r="U40" s="71" t="s">
        <v>279</v>
      </c>
      <c r="V40" s="72">
        <v>4</v>
      </c>
      <c r="W40" s="81" t="s">
        <v>56</v>
      </c>
      <c r="X40" s="70">
        <v>500349999.67000002</v>
      </c>
      <c r="Y40" s="99">
        <v>1</v>
      </c>
      <c r="Z40" s="89" t="s">
        <v>318</v>
      </c>
      <c r="AA40" s="90">
        <v>31500000</v>
      </c>
      <c r="AC40" s="55" t="s">
        <v>318</v>
      </c>
      <c r="AD40" s="86">
        <v>1</v>
      </c>
      <c r="AE40" s="86">
        <v>1</v>
      </c>
      <c r="AF40" s="79">
        <f t="shared" si="0"/>
        <v>1</v>
      </c>
      <c r="AG40" s="143">
        <v>94500000</v>
      </c>
      <c r="AH40" s="143">
        <v>55800000</v>
      </c>
      <c r="AI40" s="144">
        <f t="shared" si="1"/>
        <v>0.59047619047619049</v>
      </c>
      <c r="AJ40" s="70" t="s">
        <v>628</v>
      </c>
      <c r="AK40" s="70" t="s">
        <v>556</v>
      </c>
      <c r="AL40" s="86">
        <v>1</v>
      </c>
      <c r="AM40" s="71" t="s">
        <v>318</v>
      </c>
      <c r="AN40" s="70">
        <v>175973810.66999999</v>
      </c>
      <c r="AO40" s="86">
        <v>1</v>
      </c>
      <c r="AP40" s="71" t="s">
        <v>318</v>
      </c>
      <c r="AQ40" s="70">
        <v>198376189</v>
      </c>
    </row>
    <row r="41" spans="1:43" ht="108.75" customHeight="1" x14ac:dyDescent="0.25">
      <c r="A41" s="81" t="s">
        <v>38</v>
      </c>
      <c r="B41" s="81" t="s">
        <v>38</v>
      </c>
      <c r="C41" s="81" t="s">
        <v>39</v>
      </c>
      <c r="D41" s="81" t="s">
        <v>40</v>
      </c>
      <c r="E41" s="81" t="s">
        <v>41</v>
      </c>
      <c r="F41" s="81" t="s">
        <v>38</v>
      </c>
      <c r="G41" s="81" t="s">
        <v>43</v>
      </c>
      <c r="H41" s="71" t="s">
        <v>79</v>
      </c>
      <c r="I41" s="71" t="s">
        <v>319</v>
      </c>
      <c r="J41" s="71" t="s">
        <v>320</v>
      </c>
      <c r="K41" s="81" t="s">
        <v>46</v>
      </c>
      <c r="L41" s="81" t="s">
        <v>47</v>
      </c>
      <c r="M41" s="81" t="s">
        <v>48</v>
      </c>
      <c r="N41" s="82" t="s">
        <v>49</v>
      </c>
      <c r="O41" s="71" t="s">
        <v>273</v>
      </c>
      <c r="P41" s="71" t="s">
        <v>321</v>
      </c>
      <c r="Q41" s="27" t="s">
        <v>322</v>
      </c>
      <c r="R41" s="55" t="s">
        <v>557</v>
      </c>
      <c r="S41" s="55" t="s">
        <v>558</v>
      </c>
      <c r="T41" s="55" t="s">
        <v>325</v>
      </c>
      <c r="U41" s="71" t="s">
        <v>279</v>
      </c>
      <c r="V41" s="72">
        <v>4</v>
      </c>
      <c r="W41" s="81" t="s">
        <v>56</v>
      </c>
      <c r="X41" s="70">
        <v>117140000</v>
      </c>
      <c r="Y41" s="99">
        <v>1</v>
      </c>
      <c r="Z41" s="89" t="s">
        <v>326</v>
      </c>
      <c r="AA41" s="90">
        <v>12653680</v>
      </c>
      <c r="AC41" s="55" t="s">
        <v>326</v>
      </c>
      <c r="AD41" s="86">
        <v>1</v>
      </c>
      <c r="AE41" s="86">
        <v>1</v>
      </c>
      <c r="AF41" s="79">
        <f t="shared" si="0"/>
        <v>1</v>
      </c>
      <c r="AG41" s="143">
        <v>7800000</v>
      </c>
      <c r="AH41" s="143">
        <v>7800000</v>
      </c>
      <c r="AI41" s="144">
        <f t="shared" si="1"/>
        <v>1</v>
      </c>
      <c r="AJ41" s="151" t="s">
        <v>559</v>
      </c>
      <c r="AK41" s="151" t="s">
        <v>560</v>
      </c>
      <c r="AL41" s="86">
        <v>1</v>
      </c>
      <c r="AM41" s="55" t="s">
        <v>326</v>
      </c>
      <c r="AN41" s="70">
        <v>37920000</v>
      </c>
      <c r="AO41" s="86">
        <v>1</v>
      </c>
      <c r="AP41" s="55" t="s">
        <v>326</v>
      </c>
      <c r="AQ41" s="70">
        <v>58766320</v>
      </c>
    </row>
    <row r="42" spans="1:43" ht="108" customHeight="1" x14ac:dyDescent="0.25">
      <c r="A42" s="81" t="s">
        <v>38</v>
      </c>
      <c r="B42" s="81" t="s">
        <v>38</v>
      </c>
      <c r="C42" s="81" t="s">
        <v>39</v>
      </c>
      <c r="D42" s="81" t="s">
        <v>40</v>
      </c>
      <c r="E42" s="81" t="s">
        <v>41</v>
      </c>
      <c r="F42" s="81" t="s">
        <v>38</v>
      </c>
      <c r="G42" s="81" t="s">
        <v>43</v>
      </c>
      <c r="H42" s="71" t="s">
        <v>100</v>
      </c>
      <c r="I42" s="71" t="s">
        <v>142</v>
      </c>
      <c r="J42" s="71" t="s">
        <v>272</v>
      </c>
      <c r="K42" s="81" t="s">
        <v>46</v>
      </c>
      <c r="L42" s="81" t="s">
        <v>47</v>
      </c>
      <c r="M42" s="81" t="s">
        <v>48</v>
      </c>
      <c r="N42" s="82" t="s">
        <v>49</v>
      </c>
      <c r="O42" s="71" t="s">
        <v>273</v>
      </c>
      <c r="P42" s="71" t="s">
        <v>327</v>
      </c>
      <c r="Q42" s="27" t="s">
        <v>328</v>
      </c>
      <c r="R42" s="55" t="s">
        <v>561</v>
      </c>
      <c r="S42" s="55" t="s">
        <v>562</v>
      </c>
      <c r="T42" s="55" t="s">
        <v>331</v>
      </c>
      <c r="U42" s="71" t="s">
        <v>279</v>
      </c>
      <c r="V42" s="72">
        <v>4</v>
      </c>
      <c r="W42" s="81" t="s">
        <v>56</v>
      </c>
      <c r="X42" s="70">
        <v>99150480</v>
      </c>
      <c r="Y42" s="99">
        <v>1</v>
      </c>
      <c r="Z42" s="89" t="s">
        <v>332</v>
      </c>
      <c r="AA42" s="90">
        <v>9013680</v>
      </c>
      <c r="AC42" s="55" t="s">
        <v>332</v>
      </c>
      <c r="AD42" s="86">
        <v>1</v>
      </c>
      <c r="AE42" s="86">
        <v>1</v>
      </c>
      <c r="AF42" s="79">
        <f t="shared" si="0"/>
        <v>1</v>
      </c>
      <c r="AG42" s="143">
        <v>0</v>
      </c>
      <c r="AH42" s="143"/>
      <c r="AI42" s="144" t="e">
        <f t="shared" si="1"/>
        <v>#DIV/0!</v>
      </c>
      <c r="AJ42" s="70" t="s">
        <v>563</v>
      </c>
      <c r="AK42" s="70" t="s">
        <v>564</v>
      </c>
      <c r="AL42" s="86">
        <v>1</v>
      </c>
      <c r="AM42" s="55" t="s">
        <v>332</v>
      </c>
      <c r="AN42" s="70">
        <v>27041040</v>
      </c>
      <c r="AO42" s="86">
        <v>1</v>
      </c>
      <c r="AP42" s="55" t="s">
        <v>332</v>
      </c>
      <c r="AQ42" s="70">
        <v>63095760</v>
      </c>
    </row>
    <row r="43" spans="1:43" ht="84" customHeight="1" x14ac:dyDescent="0.25">
      <c r="A43" s="81" t="s">
        <v>38</v>
      </c>
      <c r="B43" s="81" t="s">
        <v>38</v>
      </c>
      <c r="C43" s="81" t="s">
        <v>39</v>
      </c>
      <c r="D43" s="81" t="s">
        <v>40</v>
      </c>
      <c r="E43" s="81" t="s">
        <v>41</v>
      </c>
      <c r="F43" s="81" t="s">
        <v>38</v>
      </c>
      <c r="G43" s="81" t="s">
        <v>43</v>
      </c>
      <c r="H43" s="71" t="s">
        <v>44</v>
      </c>
      <c r="I43" s="71" t="s">
        <v>113</v>
      </c>
      <c r="J43" s="71" t="s">
        <v>38</v>
      </c>
      <c r="K43" s="71" t="s">
        <v>46</v>
      </c>
      <c r="L43" s="81" t="s">
        <v>47</v>
      </c>
      <c r="M43" s="81" t="s">
        <v>48</v>
      </c>
      <c r="N43" s="82" t="s">
        <v>49</v>
      </c>
      <c r="O43" s="71" t="s">
        <v>273</v>
      </c>
      <c r="P43" s="71" t="s">
        <v>333</v>
      </c>
      <c r="Q43" s="129" t="s">
        <v>334</v>
      </c>
      <c r="R43" s="55" t="s">
        <v>565</v>
      </c>
      <c r="S43" s="55" t="s">
        <v>566</v>
      </c>
      <c r="T43" s="55" t="s">
        <v>304</v>
      </c>
      <c r="U43" s="71" t="s">
        <v>279</v>
      </c>
      <c r="V43" s="72">
        <v>4</v>
      </c>
      <c r="W43" s="81" t="s">
        <v>56</v>
      </c>
      <c r="X43" s="70">
        <v>72000000</v>
      </c>
      <c r="Y43" s="99">
        <v>1</v>
      </c>
      <c r="Z43" s="89" t="s">
        <v>337</v>
      </c>
      <c r="AA43" s="90">
        <v>0</v>
      </c>
      <c r="AC43" s="55" t="s">
        <v>337</v>
      </c>
      <c r="AD43" s="86">
        <v>1</v>
      </c>
      <c r="AE43" s="86">
        <v>1</v>
      </c>
      <c r="AF43" s="79">
        <f t="shared" si="0"/>
        <v>1</v>
      </c>
      <c r="AG43" s="143">
        <v>16000000</v>
      </c>
      <c r="AH43" s="143">
        <v>16000000</v>
      </c>
      <c r="AI43" s="144">
        <f t="shared" si="1"/>
        <v>1</v>
      </c>
      <c r="AJ43" s="70" t="s">
        <v>629</v>
      </c>
      <c r="AK43" s="70" t="s">
        <v>567</v>
      </c>
      <c r="AL43" s="86">
        <v>1</v>
      </c>
      <c r="AM43" s="55" t="s">
        <v>337</v>
      </c>
      <c r="AN43" s="70">
        <v>24000000</v>
      </c>
      <c r="AO43" s="86">
        <v>1</v>
      </c>
      <c r="AP43" s="55" t="s">
        <v>337</v>
      </c>
      <c r="AQ43" s="70">
        <v>32000000</v>
      </c>
    </row>
    <row r="44" spans="1:43" s="80" customFormat="1" ht="122.25" customHeight="1" x14ac:dyDescent="0.25">
      <c r="A44" s="76" t="s">
        <v>38</v>
      </c>
      <c r="B44" s="76" t="s">
        <v>38</v>
      </c>
      <c r="C44" s="76" t="s">
        <v>39</v>
      </c>
      <c r="D44" s="76" t="s">
        <v>40</v>
      </c>
      <c r="E44" s="76" t="s">
        <v>41</v>
      </c>
      <c r="F44" s="76" t="s">
        <v>38</v>
      </c>
      <c r="G44" s="76" t="s">
        <v>43</v>
      </c>
      <c r="H44" s="74" t="s">
        <v>44</v>
      </c>
      <c r="I44" s="74" t="s">
        <v>113</v>
      </c>
      <c r="J44" s="74" t="s">
        <v>38</v>
      </c>
      <c r="K44" s="76" t="s">
        <v>46</v>
      </c>
      <c r="L44" s="76" t="s">
        <v>47</v>
      </c>
      <c r="M44" s="76" t="s">
        <v>48</v>
      </c>
      <c r="N44" s="77" t="s">
        <v>49</v>
      </c>
      <c r="O44" s="74" t="s">
        <v>273</v>
      </c>
      <c r="P44" s="74" t="s">
        <v>60</v>
      </c>
      <c r="Q44" s="78" t="s">
        <v>338</v>
      </c>
      <c r="R44" s="73" t="s">
        <v>568</v>
      </c>
      <c r="S44" s="73" t="s">
        <v>569</v>
      </c>
      <c r="T44" s="73" t="s">
        <v>570</v>
      </c>
      <c r="U44" s="74" t="s">
        <v>279</v>
      </c>
      <c r="V44" s="75">
        <v>4</v>
      </c>
      <c r="W44" s="76" t="s">
        <v>56</v>
      </c>
      <c r="X44" s="70">
        <v>375125902.32999998</v>
      </c>
      <c r="Y44" s="99">
        <v>1</v>
      </c>
      <c r="Z44" s="89" t="s">
        <v>337</v>
      </c>
      <c r="AA44" s="90">
        <v>0</v>
      </c>
      <c r="AC44" s="73" t="s">
        <v>337</v>
      </c>
      <c r="AD44" s="87">
        <v>2</v>
      </c>
      <c r="AE44" s="87">
        <v>2</v>
      </c>
      <c r="AF44" s="79">
        <f t="shared" si="0"/>
        <v>1</v>
      </c>
      <c r="AG44" s="143">
        <v>53033769</v>
      </c>
      <c r="AH44" s="143">
        <v>70162360</v>
      </c>
      <c r="AI44" s="144">
        <f t="shared" si="1"/>
        <v>1.3229751783245878</v>
      </c>
      <c r="AJ44" s="70" t="s">
        <v>630</v>
      </c>
      <c r="AK44" s="70" t="s">
        <v>571</v>
      </c>
      <c r="AL44" s="87">
        <v>1</v>
      </c>
      <c r="AM44" s="73" t="s">
        <v>337</v>
      </c>
      <c r="AN44" s="70">
        <v>71628672.299999997</v>
      </c>
      <c r="AO44" s="87">
        <v>1</v>
      </c>
      <c r="AP44" s="73" t="s">
        <v>337</v>
      </c>
      <c r="AQ44" s="70">
        <v>250463461.03</v>
      </c>
    </row>
    <row r="45" spans="1:43" ht="84" customHeight="1" x14ac:dyDescent="0.25">
      <c r="A45" s="112" t="s">
        <v>38</v>
      </c>
      <c r="B45" s="112" t="s">
        <v>38</v>
      </c>
      <c r="C45" s="112" t="s">
        <v>39</v>
      </c>
      <c r="D45" s="112" t="s">
        <v>40</v>
      </c>
      <c r="E45" s="112" t="s">
        <v>41</v>
      </c>
      <c r="F45" s="112" t="s">
        <v>38</v>
      </c>
      <c r="G45" s="112" t="s">
        <v>43</v>
      </c>
      <c r="H45" s="113" t="s">
        <v>100</v>
      </c>
      <c r="I45" s="113" t="s">
        <v>342</v>
      </c>
      <c r="J45" s="113" t="s">
        <v>38</v>
      </c>
      <c r="K45" s="112" t="s">
        <v>38</v>
      </c>
      <c r="L45" s="112" t="s">
        <v>38</v>
      </c>
      <c r="M45" s="112" t="s">
        <v>38</v>
      </c>
      <c r="N45" s="114" t="s">
        <v>38</v>
      </c>
      <c r="O45" s="113" t="s">
        <v>273</v>
      </c>
      <c r="P45" s="113" t="s">
        <v>143</v>
      </c>
      <c r="Q45" s="115" t="s">
        <v>343</v>
      </c>
      <c r="R45" s="116" t="s">
        <v>344</v>
      </c>
      <c r="S45" s="116" t="s">
        <v>345</v>
      </c>
      <c r="T45" s="116" t="s">
        <v>346</v>
      </c>
      <c r="U45" s="113" t="s">
        <v>279</v>
      </c>
      <c r="V45" s="117">
        <v>4</v>
      </c>
      <c r="W45" s="112" t="s">
        <v>38</v>
      </c>
      <c r="X45" s="118">
        <v>0</v>
      </c>
      <c r="Y45" s="119">
        <v>1</v>
      </c>
      <c r="Z45" s="120" t="s">
        <v>347</v>
      </c>
      <c r="AA45" s="121"/>
      <c r="AC45" s="116" t="s">
        <v>347</v>
      </c>
      <c r="AD45" s="139">
        <v>0</v>
      </c>
      <c r="AE45" s="86"/>
      <c r="AF45" s="79"/>
      <c r="AG45" s="134"/>
      <c r="AH45" s="134"/>
      <c r="AI45" s="144"/>
      <c r="AJ45" s="90"/>
      <c r="AK45" s="90"/>
      <c r="AL45" s="140">
        <v>1</v>
      </c>
      <c r="AM45" s="116" t="s">
        <v>347</v>
      </c>
      <c r="AN45" s="121"/>
      <c r="AO45" s="122">
        <v>1</v>
      </c>
      <c r="AP45" s="116" t="s">
        <v>347</v>
      </c>
      <c r="AQ45" s="121"/>
    </row>
    <row r="46" spans="1:43" ht="114.75" customHeight="1" x14ac:dyDescent="0.25">
      <c r="A46" s="112" t="s">
        <v>38</v>
      </c>
      <c r="B46" s="112" t="s">
        <v>38</v>
      </c>
      <c r="C46" s="104" t="s">
        <v>39</v>
      </c>
      <c r="D46" s="104" t="s">
        <v>40</v>
      </c>
      <c r="E46" s="104" t="s">
        <v>41</v>
      </c>
      <c r="F46" s="104" t="s">
        <v>38</v>
      </c>
      <c r="G46" s="104" t="s">
        <v>43</v>
      </c>
      <c r="H46" s="123" t="s">
        <v>270</v>
      </c>
      <c r="I46" s="105" t="s">
        <v>270</v>
      </c>
      <c r="J46" s="113" t="s">
        <v>38</v>
      </c>
      <c r="K46" s="104" t="s">
        <v>46</v>
      </c>
      <c r="L46" s="76" t="s">
        <v>47</v>
      </c>
      <c r="M46" s="76" t="s">
        <v>48</v>
      </c>
      <c r="N46" s="77" t="s">
        <v>49</v>
      </c>
      <c r="O46" s="113" t="s">
        <v>273</v>
      </c>
      <c r="P46" s="123" t="s">
        <v>274</v>
      </c>
      <c r="Q46" s="106" t="s">
        <v>572</v>
      </c>
      <c r="R46" s="107" t="s">
        <v>573</v>
      </c>
      <c r="S46" s="107" t="s">
        <v>574</v>
      </c>
      <c r="T46" s="107" t="s">
        <v>575</v>
      </c>
      <c r="U46" s="105" t="s">
        <v>74</v>
      </c>
      <c r="V46" s="108">
        <v>3</v>
      </c>
      <c r="W46" s="76" t="s">
        <v>56</v>
      </c>
      <c r="X46" s="130">
        <v>122000000</v>
      </c>
      <c r="Y46" s="109" t="s">
        <v>38</v>
      </c>
      <c r="Z46" s="109" t="s">
        <v>38</v>
      </c>
      <c r="AA46" s="90">
        <v>0</v>
      </c>
      <c r="AC46" s="107" t="s">
        <v>547</v>
      </c>
      <c r="AD46" s="139">
        <v>1</v>
      </c>
      <c r="AE46" s="86">
        <v>1</v>
      </c>
      <c r="AF46" s="79">
        <f t="shared" si="0"/>
        <v>1</v>
      </c>
      <c r="AG46" s="143">
        <v>28480000</v>
      </c>
      <c r="AH46" s="143">
        <v>8320000</v>
      </c>
      <c r="AI46" s="144">
        <f t="shared" si="1"/>
        <v>0.29213483146067415</v>
      </c>
      <c r="AJ46" s="70" t="s">
        <v>631</v>
      </c>
      <c r="AK46" s="70" t="s">
        <v>576</v>
      </c>
      <c r="AL46" s="140">
        <v>1</v>
      </c>
      <c r="AM46" s="107" t="s">
        <v>547</v>
      </c>
      <c r="AN46" s="130">
        <v>44400000</v>
      </c>
      <c r="AO46" s="122">
        <v>1</v>
      </c>
      <c r="AP46" s="107" t="s">
        <v>547</v>
      </c>
      <c r="AQ46" s="130">
        <v>49120000</v>
      </c>
    </row>
    <row r="47" spans="1:43" ht="89.25" x14ac:dyDescent="0.25">
      <c r="A47" s="104" t="s">
        <v>76</v>
      </c>
      <c r="B47" s="81" t="s">
        <v>77</v>
      </c>
      <c r="C47" s="104" t="s">
        <v>39</v>
      </c>
      <c r="D47" s="104" t="s">
        <v>40</v>
      </c>
      <c r="E47" s="81" t="s">
        <v>78</v>
      </c>
      <c r="F47" s="81" t="s">
        <v>42</v>
      </c>
      <c r="G47" s="82" t="s">
        <v>141</v>
      </c>
      <c r="H47" s="105" t="s">
        <v>100</v>
      </c>
      <c r="I47" s="124" t="s">
        <v>152</v>
      </c>
      <c r="J47" s="105" t="s">
        <v>38</v>
      </c>
      <c r="K47" s="104" t="s">
        <v>46</v>
      </c>
      <c r="L47" s="76" t="s">
        <v>47</v>
      </c>
      <c r="M47" s="76" t="s">
        <v>48</v>
      </c>
      <c r="N47" s="77" t="s">
        <v>49</v>
      </c>
      <c r="O47" s="127" t="s">
        <v>273</v>
      </c>
      <c r="P47" s="105" t="s">
        <v>143</v>
      </c>
      <c r="Q47" s="128" t="s">
        <v>577</v>
      </c>
      <c r="R47" s="107" t="s">
        <v>154</v>
      </c>
      <c r="S47" s="107" t="s">
        <v>578</v>
      </c>
      <c r="T47" s="107" t="s">
        <v>147</v>
      </c>
      <c r="U47" s="105" t="s">
        <v>74</v>
      </c>
      <c r="V47" s="108">
        <v>2</v>
      </c>
      <c r="W47" s="76" t="s">
        <v>56</v>
      </c>
      <c r="X47" s="111">
        <v>1961000000</v>
      </c>
      <c r="Y47" s="109" t="s">
        <v>38</v>
      </c>
      <c r="Z47" s="109" t="s">
        <v>38</v>
      </c>
      <c r="AA47" s="126">
        <v>0</v>
      </c>
      <c r="AC47" s="125" t="s">
        <v>38</v>
      </c>
      <c r="AD47" s="136">
        <v>0</v>
      </c>
      <c r="AE47" s="86"/>
      <c r="AF47" s="79"/>
      <c r="AG47" s="145">
        <v>0</v>
      </c>
      <c r="AH47" s="145"/>
      <c r="AI47" s="144"/>
      <c r="AJ47" s="70" t="s">
        <v>632</v>
      </c>
      <c r="AK47" s="142" t="s">
        <v>38</v>
      </c>
      <c r="AL47" s="141">
        <v>1</v>
      </c>
      <c r="AM47" s="125" t="s">
        <v>579</v>
      </c>
      <c r="AN47" s="111">
        <v>588300000</v>
      </c>
      <c r="AO47" s="110">
        <v>1</v>
      </c>
      <c r="AP47" s="125" t="s">
        <v>579</v>
      </c>
      <c r="AQ47" s="111">
        <v>1372700000</v>
      </c>
    </row>
    <row r="49" spans="24:24" ht="84" customHeight="1" x14ac:dyDescent="0.25">
      <c r="X49" s="98"/>
    </row>
  </sheetData>
  <autoFilter ref="A7:AS47" xr:uid="{C70ED66F-6CCF-4766-A50B-595537C6A2A7}"/>
  <mergeCells count="44">
    <mergeCell ref="AL5:AN5"/>
    <mergeCell ref="AO5:AQ5"/>
    <mergeCell ref="AO6:AO7"/>
    <mergeCell ref="AP6:AP7"/>
    <mergeCell ref="AQ6:AQ7"/>
    <mergeCell ref="AL6:AL7"/>
    <mergeCell ref="AM6:AM7"/>
    <mergeCell ref="AN6:AN7"/>
    <mergeCell ref="A4:AQ4"/>
    <mergeCell ref="A1:C3"/>
    <mergeCell ref="D1:AQ1"/>
    <mergeCell ref="D2:AQ2"/>
    <mergeCell ref="D3:AQ3"/>
    <mergeCell ref="A5:J5"/>
    <mergeCell ref="O5:P5"/>
    <mergeCell ref="K5:N5"/>
    <mergeCell ref="Q5:X5"/>
    <mergeCell ref="AB5:AK5"/>
    <mergeCell ref="Y5:AA5"/>
    <mergeCell ref="A6:A7"/>
    <mergeCell ref="B6:B7"/>
    <mergeCell ref="C6:C7"/>
    <mergeCell ref="D6:D7"/>
    <mergeCell ref="E6:E7"/>
    <mergeCell ref="F6:F7"/>
    <mergeCell ref="G6:G7"/>
    <mergeCell ref="H6:H7"/>
    <mergeCell ref="I6:I7"/>
    <mergeCell ref="J6:J7"/>
    <mergeCell ref="AK6:AK7"/>
    <mergeCell ref="K6:K7"/>
    <mergeCell ref="L6:L7"/>
    <mergeCell ref="M6:M7"/>
    <mergeCell ref="N6:N7"/>
    <mergeCell ref="AD6:AF6"/>
    <mergeCell ref="W6:X6"/>
    <mergeCell ref="Q6:U6"/>
    <mergeCell ref="AC6:AC7"/>
    <mergeCell ref="Y6:Y7"/>
    <mergeCell ref="Z6:Z7"/>
    <mergeCell ref="AA6:AA7"/>
    <mergeCell ref="AG6:AI6"/>
    <mergeCell ref="AJ6:AJ7"/>
    <mergeCell ref="O6:P6"/>
  </mergeCells>
  <phoneticPr fontId="3" type="noConversion"/>
  <conditionalFormatting sqref="V8:V47">
    <cfRule type="expression" dxfId="0" priority="1">
      <formula>$U8="Porcentaje"</formula>
    </cfRule>
  </conditionalFormatting>
  <dataValidations count="1">
    <dataValidation allowBlank="1" showInputMessage="1" showErrorMessage="1" prompt="Seleccione la Política del Modelo Integrado de Planeación y Gestión al cual corresponde el indicador o actividad. En caso que no corresponda seleccionar No Aplica (N/A)." sqref="I6" xr:uid="{EB67E8C3-9756-414D-B2EC-E0C14E2485A9}"/>
  </dataValidations>
  <hyperlinks>
    <hyperlink ref="AK10" r:id="rId1" xr:uid="{E8AC3C3A-74F6-4909-A964-69C247B885B6}"/>
    <hyperlink ref="AK32" r:id="rId2" xr:uid="{987C0C6E-BE13-4B18-9A01-1A67152EF723}"/>
  </hyperlinks>
  <pageMargins left="0.7" right="0.7" top="0.75" bottom="0.75" header="0.3" footer="0.3"/>
  <pageSetup paperSize="9" orientation="portrait" r:id="rId3"/>
  <drawing r:id="rId4"/>
  <extLst>
    <ext xmlns:x14="http://schemas.microsoft.com/office/spreadsheetml/2009/9/main" uri="{78C0D931-6437-407d-A8EE-F0AAD7539E65}">
      <x14:conditionalFormattings>
        <x14:conditionalFormatting xmlns:xm="http://schemas.microsoft.com/office/excel/2006/main">
          <x14:cfRule type="containsText" priority="2" operator="containsText" id="{7A83BF7D-E86B-48D7-AA55-E7AAB689FEB4}">
            <xm:f>NOT(ISERROR(SEARCH(PLANES!$D$4,D8)))</xm:f>
            <xm:f>PLANES!$D$4</xm:f>
            <x14:dxf/>
          </x14:cfRule>
          <xm:sqref>D8:D47</xm:sqref>
        </x14:conditionalFormatting>
      </x14:conditionalFormattings>
    </ext>
    <ext xmlns:x14="http://schemas.microsoft.com/office/spreadsheetml/2009/9/main" uri="{CCE6A557-97BC-4b89-ADB6-D9C93CAAB3DF}">
      <x14:dataValidations xmlns:xm="http://schemas.microsoft.com/office/excel/2006/main" count="33">
        <x14:dataValidation type="list" allowBlank="1" showInputMessage="1" showErrorMessage="1" xr:uid="{2A62259B-C2F0-4118-B4AD-666AFF33E976}">
          <x14:formula1>
            <xm:f>PLANES!$A$41:$G$41</xm:f>
          </x14:formula1>
          <xm:sqref>I46 H8:H47</xm:sqref>
        </x14:dataValidation>
        <x14:dataValidation type="list" allowBlank="1" showInputMessage="1" showErrorMessage="1" xr:uid="{27D59EF5-8AC5-4CF5-95BA-6DD07C789469}">
          <x14:formula1>
            <xm:f>'PROYECTOS DE INVERSIÓN'!$A$3:$A$5</xm:f>
          </x14:formula1>
          <xm:sqref>K8:K47</xm:sqref>
        </x14:dataValidation>
        <x14:dataValidation type="list" allowBlank="1" showInputMessage="1" showErrorMessage="1" xr:uid="{EFE05B5E-D35F-4FF8-A27B-AB313738FCEB}">
          <x14:formula1>
            <xm:f>PLANES!$D$4:$D$7</xm:f>
          </x14:formula1>
          <xm:sqref>D8:D47</xm:sqref>
        </x14:dataValidation>
        <x14:dataValidation type="list" allowBlank="1" showInputMessage="1" showErrorMessage="1" xr:uid="{8164EFEB-FC9F-454F-9C0E-F309FAE31196}">
          <x14:formula1>
            <xm:f>PLANES!$J$4:$J$16</xm:f>
          </x14:formula1>
          <xm:sqref>J8:J47</xm:sqref>
        </x14:dataValidation>
        <x14:dataValidation type="list" allowBlank="1" showInputMessage="1" showErrorMessage="1" xr:uid="{7FB94DD0-B273-4816-9DF7-3388666A2C8F}">
          <x14:formula1>
            <xm:f>PLANES!$A$4:$A$7</xm:f>
          </x14:formula1>
          <xm:sqref>A8:A47</xm:sqref>
        </x14:dataValidation>
        <x14:dataValidation type="list" allowBlank="1" showInputMessage="1" showErrorMessage="1" xr:uid="{33531F5F-94C9-46E9-8DE1-067B2E212A34}">
          <x14:formula1>
            <xm:f>PLANES!$B$4:$B$6</xm:f>
          </x14:formula1>
          <xm:sqref>B8:B47</xm:sqref>
        </x14:dataValidation>
        <x14:dataValidation type="list" allowBlank="1" showInputMessage="1" showErrorMessage="1" xr:uid="{19EB70F2-BB2B-48AD-BBF0-40B8E11C1B78}">
          <x14:formula1>
            <xm:f>PLANES!$C$4:$C$7</xm:f>
          </x14:formula1>
          <xm:sqref>C8:C47</xm:sqref>
        </x14:dataValidation>
        <x14:dataValidation type="list" allowBlank="1" showInputMessage="1" showErrorMessage="1" xr:uid="{374DB7C1-01BE-426D-9F2D-8FE8F906C390}">
          <x14:formula1>
            <xm:f>PLANES!$F$4:$F$5</xm:f>
          </x14:formula1>
          <xm:sqref>F8:F47</xm:sqref>
        </x14:dataValidation>
        <x14:dataValidation type="list" allowBlank="1" showInputMessage="1" showErrorMessage="1" xr:uid="{3C0BE200-9C02-4E02-A6AF-695968316D50}">
          <x14:formula1>
            <xm:f>PLANES!$G$4:$G$10</xm:f>
          </x14:formula1>
          <xm:sqref>G8:G47</xm:sqref>
        </x14:dataValidation>
        <x14:dataValidation type="list" allowBlank="1" showInputMessage="1" showErrorMessage="1" xr:uid="{344D447D-095F-49F1-AA66-A8675951EEBC}">
          <x14:formula1>
            <xm:f>PLANES!$L$4:$L$20</xm:f>
          </x14:formula1>
          <xm:sqref>P8:P47</xm:sqref>
        </x14:dataValidation>
        <x14:dataValidation type="list" allowBlank="1" showInputMessage="1" showErrorMessage="1" xr:uid="{125CF27F-AF6D-423E-A9C8-5878E7232D03}">
          <x14:formula1>
            <xm:f>PLANES!$E$4:$E$8</xm:f>
          </x14:formula1>
          <xm:sqref>E8:E47</xm:sqref>
        </x14:dataValidation>
        <x14:dataValidation type="list" allowBlank="1" showInputMessage="1" showErrorMessage="1" xr:uid="{07B31B9A-EB02-42E2-8A2D-E9293ADF657C}">
          <x14:formula1>
            <xm:f>PLANES!$K$4:$K$13</xm:f>
          </x14:formula1>
          <xm:sqref>O8:O47</xm:sqref>
        </x14:dataValidation>
        <x14:dataValidation type="list" allowBlank="1" showInputMessage="1" showErrorMessage="1" xr:uid="{317CBC3E-73EC-41C7-8720-B7EECF400C54}">
          <x14:formula1>
            <xm:f>'.'!$P$2:$P$4</xm:f>
          </x14:formula1>
          <xm:sqref>U8:U47</xm:sqref>
        </x14:dataValidation>
        <x14:dataValidation type="list" allowBlank="1" showInputMessage="1" showErrorMessage="1" xr:uid="{0DCF8144-FCBB-46BE-A2DD-6FC5469322FB}">
          <x14:formula1>
            <xm:f>INDIRECT(PLANES!$B102)</xm:f>
          </x14:formula1>
          <xm:sqref>I34:I45 I11:I16 I19:I20</xm:sqref>
        </x14:dataValidation>
        <x14:dataValidation type="list" allowBlank="1" showInputMessage="1" showErrorMessage="1" xr:uid="{B82EE651-FACD-47C1-BDFD-370643B55958}">
          <x14:formula1>
            <xm:f>INDIRECT(PLANES!$D102)</xm:f>
          </x14:formula1>
          <xm:sqref>L19:L20 L11:L16 L34:L47</xm:sqref>
        </x14:dataValidation>
        <x14:dataValidation type="list" allowBlank="1" showInputMessage="1" showErrorMessage="1" xr:uid="{533A228A-AE8F-4E0A-BFBF-B5183240B8DA}">
          <x14:formula1>
            <xm:f>INDIRECT(PLANES!$F102)</xm:f>
          </x14:formula1>
          <xm:sqref>M19:M20 M11:M16 M34:M47</xm:sqref>
        </x14:dataValidation>
        <x14:dataValidation type="list" allowBlank="1" showInputMessage="1" showErrorMessage="1" xr:uid="{BD119433-CC2A-4BD1-9183-683752B6B436}">
          <x14:formula1>
            <xm:f>INDIRECT(PLANES!$H102)</xm:f>
          </x14:formula1>
          <xm:sqref>N19:N20 N11:N16 N34:N47</xm:sqref>
        </x14:dataValidation>
        <x14:dataValidation type="list" allowBlank="1" showInputMessage="1" showErrorMessage="1" xr:uid="{780E09AC-D941-485B-BE49-B779E7AA961F}">
          <x14:formula1>
            <xm:f>INDIRECT(PLANES!$M102)</xm:f>
          </x14:formula1>
          <xm:sqref>W34:W47 W11:W16 W19:W20</xm:sqref>
        </x14:dataValidation>
        <x14:dataValidation type="list" allowBlank="1" showInputMessage="1" showErrorMessage="1" xr:uid="{906B1981-AB9E-43AE-9AF4-0A309E6BE413}">
          <x14:formula1>
            <xm:f>INDIRECT(PLANES!$B102)</xm:f>
          </x14:formula1>
          <xm:sqref>I47 I28:I33 I10</xm:sqref>
        </x14:dataValidation>
        <x14:dataValidation type="list" allowBlank="1" showInputMessage="1" showErrorMessage="1" xr:uid="{8D0F96DB-6521-4BFD-B951-464022923282}">
          <x14:formula1>
            <xm:f>INDIRECT(PLANES!$D102)</xm:f>
          </x14:formula1>
          <xm:sqref>L28:L33 L10</xm:sqref>
        </x14:dataValidation>
        <x14:dataValidation type="list" allowBlank="1" showInputMessage="1" showErrorMessage="1" xr:uid="{D94250A0-7F1F-4107-AC6C-3B22991A6DF1}">
          <x14:formula1>
            <xm:f>INDIRECT(PLANES!$F102)</xm:f>
          </x14:formula1>
          <xm:sqref>M28:M33 M10</xm:sqref>
        </x14:dataValidation>
        <x14:dataValidation type="list" allowBlank="1" showInputMessage="1" showErrorMessage="1" xr:uid="{2C72E494-57C2-4F05-970A-AA8C65843481}">
          <x14:formula1>
            <xm:f>INDIRECT(PLANES!$H102)</xm:f>
          </x14:formula1>
          <xm:sqref>N28:N33 N10</xm:sqref>
        </x14:dataValidation>
        <x14:dataValidation type="list" allowBlank="1" showInputMessage="1" showErrorMessage="1" xr:uid="{E5F8FB11-C47C-42D8-92EC-894AE26BCFAF}">
          <x14:formula1>
            <xm:f>INDIRECT(PLANES!$M102)</xm:f>
          </x14:formula1>
          <xm:sqref>W28:W33 W10</xm:sqref>
        </x14:dataValidation>
        <x14:dataValidation type="list" allowBlank="1" showInputMessage="1" showErrorMessage="1" xr:uid="{0E3E6F0D-0506-4280-8417-950ACCEAF037}">
          <x14:formula1>
            <xm:f>INDIRECT(PLANES!$B101)</xm:f>
          </x14:formula1>
          <xm:sqref>I21:I27 I8:I9</xm:sqref>
        </x14:dataValidation>
        <x14:dataValidation type="list" allowBlank="1" showInputMessage="1" showErrorMessage="1" xr:uid="{E4CDD429-871E-47CB-879E-55CB5E060059}">
          <x14:formula1>
            <xm:f>INDIRECT(PLANES!$D101)</xm:f>
          </x14:formula1>
          <xm:sqref>L21:L27 L8:L9</xm:sqref>
        </x14:dataValidation>
        <x14:dataValidation type="list" allowBlank="1" showInputMessage="1" showErrorMessage="1" xr:uid="{620E2BEA-7478-4EF1-88D5-4532D85E889B}">
          <x14:formula1>
            <xm:f>INDIRECT(PLANES!$F101)</xm:f>
          </x14:formula1>
          <xm:sqref>M21:M27 M8:M9</xm:sqref>
        </x14:dataValidation>
        <x14:dataValidation type="list" allowBlank="1" showInputMessage="1" showErrorMessage="1" xr:uid="{ABEC356E-8E96-44E1-98DD-1CB4B83272FF}">
          <x14:formula1>
            <xm:f>INDIRECT(PLANES!$H101)</xm:f>
          </x14:formula1>
          <xm:sqref>N21:N27 N8:N9</xm:sqref>
        </x14:dataValidation>
        <x14:dataValidation type="list" allowBlank="1" showInputMessage="1" showErrorMessage="1" xr:uid="{7B1A60D8-35A3-4D3D-9606-64384A9CB967}">
          <x14:formula1>
            <xm:f>INDIRECT(PLANES!$M101)</xm:f>
          </x14:formula1>
          <xm:sqref>W21:W27 W8:W9</xm:sqref>
        </x14:dataValidation>
        <x14:dataValidation type="list" allowBlank="1" showInputMessage="1" showErrorMessage="1" xr:uid="{F71B0EDE-3261-4777-B79A-DC9DBBAB35AF}">
          <x14:formula1>
            <xm:f>INDIRECT(PLANES!$B107)</xm:f>
          </x14:formula1>
          <xm:sqref>I17:I18</xm:sqref>
        </x14:dataValidation>
        <x14:dataValidation type="list" allowBlank="1" showInputMessage="1" showErrorMessage="1" xr:uid="{8A473CBE-7345-42C1-BF74-1D02D4952DB1}">
          <x14:formula1>
            <xm:f>INDIRECT(PLANES!$D107)</xm:f>
          </x14:formula1>
          <xm:sqref>L17:L18</xm:sqref>
        </x14:dataValidation>
        <x14:dataValidation type="list" allowBlank="1" showInputMessage="1" showErrorMessage="1" xr:uid="{E419440C-DAF9-4713-AB2A-DDB9AB3E85EE}">
          <x14:formula1>
            <xm:f>INDIRECT(PLANES!$F107)</xm:f>
          </x14:formula1>
          <xm:sqref>M17:M18</xm:sqref>
        </x14:dataValidation>
        <x14:dataValidation type="list" allowBlank="1" showInputMessage="1" showErrorMessage="1" xr:uid="{309D2718-947E-449A-A479-9DB71B1F984C}">
          <x14:formula1>
            <xm:f>INDIRECT(PLANES!$H107)</xm:f>
          </x14:formula1>
          <xm:sqref>N17:N18</xm:sqref>
        </x14:dataValidation>
        <x14:dataValidation type="list" allowBlank="1" showInputMessage="1" showErrorMessage="1" xr:uid="{FE4EC423-B3C4-4FFD-BC25-98A09608FB4A}">
          <x14:formula1>
            <xm:f>INDIRECT(PLANES!$M107)</xm:f>
          </x14:formula1>
          <xm:sqref>W17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14E81-FD34-47DD-A2BC-01AE97B6D354}">
  <dimension ref="A1:D14"/>
  <sheetViews>
    <sheetView workbookViewId="0">
      <selection activeCell="F1" sqref="F1:N17"/>
    </sheetView>
  </sheetViews>
  <sheetFormatPr baseColWidth="10" defaultRowHeight="15" x14ac:dyDescent="0.25"/>
  <cols>
    <col min="1" max="1" width="41.5703125" customWidth="1"/>
    <col min="2" max="2" width="10.42578125" customWidth="1"/>
    <col min="3" max="3" width="8.5703125" customWidth="1"/>
    <col min="4" max="4" width="10.7109375" customWidth="1"/>
  </cols>
  <sheetData>
    <row r="1" spans="1:4" x14ac:dyDescent="0.25">
      <c r="A1" s="241" t="s">
        <v>580</v>
      </c>
      <c r="B1" s="242"/>
      <c r="C1" s="242"/>
      <c r="D1" s="243"/>
    </row>
    <row r="2" spans="1:4" x14ac:dyDescent="0.25">
      <c r="A2" s="244" t="s">
        <v>22</v>
      </c>
      <c r="B2" s="244" t="s">
        <v>581</v>
      </c>
      <c r="C2" s="244" t="s">
        <v>582</v>
      </c>
      <c r="D2" s="244" t="s">
        <v>583</v>
      </c>
    </row>
    <row r="3" spans="1:4" x14ac:dyDescent="0.25">
      <c r="A3" s="244"/>
      <c r="B3" s="244"/>
      <c r="C3" s="244"/>
      <c r="D3" s="244"/>
    </row>
    <row r="4" spans="1:4" x14ac:dyDescent="0.25">
      <c r="A4" s="238" t="s">
        <v>584</v>
      </c>
      <c r="B4" s="245">
        <v>200</v>
      </c>
      <c r="C4" s="246">
        <v>3</v>
      </c>
      <c r="D4" s="247">
        <v>1.0027500000021143</v>
      </c>
    </row>
    <row r="5" spans="1:4" x14ac:dyDescent="0.25">
      <c r="A5" s="238" t="s">
        <v>585</v>
      </c>
      <c r="B5" s="245">
        <v>100</v>
      </c>
      <c r="C5" s="246">
        <v>2</v>
      </c>
      <c r="D5" s="247">
        <v>1.0027500000021143</v>
      </c>
    </row>
    <row r="6" spans="1:4" ht="30.75" customHeight="1" x14ac:dyDescent="0.25">
      <c r="A6" s="238" t="s">
        <v>586</v>
      </c>
      <c r="B6" s="245">
        <v>110</v>
      </c>
      <c r="C6" s="246">
        <v>4</v>
      </c>
      <c r="D6" s="247">
        <v>1.0027500000021143</v>
      </c>
    </row>
    <row r="7" spans="1:4" x14ac:dyDescent="0.25">
      <c r="A7" s="238" t="s">
        <v>587</v>
      </c>
      <c r="B7" s="245">
        <v>120</v>
      </c>
      <c r="C7" s="246">
        <v>1</v>
      </c>
      <c r="D7" s="247">
        <v>1.0027500000021143</v>
      </c>
    </row>
    <row r="8" spans="1:4" x14ac:dyDescent="0.25">
      <c r="A8" s="238" t="s">
        <v>588</v>
      </c>
      <c r="B8" s="245">
        <v>130</v>
      </c>
      <c r="C8" s="246">
        <v>1</v>
      </c>
      <c r="D8" s="247">
        <v>1.0027500000021143</v>
      </c>
    </row>
    <row r="9" spans="1:4" x14ac:dyDescent="0.25">
      <c r="A9" s="238" t="s">
        <v>589</v>
      </c>
      <c r="B9" s="245">
        <v>140</v>
      </c>
      <c r="C9" s="246">
        <v>1</v>
      </c>
      <c r="D9" s="247">
        <v>1.0027500000021143</v>
      </c>
    </row>
    <row r="10" spans="1:4" ht="29.25" x14ac:dyDescent="0.25">
      <c r="A10" s="238" t="s">
        <v>590</v>
      </c>
      <c r="B10" s="245">
        <v>220</v>
      </c>
      <c r="C10" s="246">
        <v>2</v>
      </c>
      <c r="D10" s="248">
        <v>0.96</v>
      </c>
    </row>
    <row r="11" spans="1:4" x14ac:dyDescent="0.25">
      <c r="A11" s="238" t="s">
        <v>591</v>
      </c>
      <c r="B11" s="245">
        <v>240</v>
      </c>
      <c r="C11" s="246">
        <v>13</v>
      </c>
      <c r="D11" s="249">
        <v>0.92307692307692313</v>
      </c>
    </row>
    <row r="12" spans="1:4" x14ac:dyDescent="0.25">
      <c r="A12" s="238" t="s">
        <v>592</v>
      </c>
      <c r="B12" s="245">
        <v>230</v>
      </c>
      <c r="C12" s="246">
        <v>4</v>
      </c>
      <c r="D12" s="249">
        <v>0.91666666666666663</v>
      </c>
    </row>
    <row r="13" spans="1:4" ht="15.75" thickBot="1" x14ac:dyDescent="0.3">
      <c r="A13" s="239" t="s">
        <v>593</v>
      </c>
      <c r="B13" s="250">
        <v>210</v>
      </c>
      <c r="C13" s="251">
        <v>6</v>
      </c>
      <c r="D13" s="252">
        <v>0.62561375661375662</v>
      </c>
    </row>
    <row r="14" spans="1:4" ht="15.75" thickBot="1" x14ac:dyDescent="0.3">
      <c r="A14" s="253"/>
      <c r="B14" s="254"/>
      <c r="C14" s="240">
        <f>+SUM(C4:C13)</f>
        <v>37</v>
      </c>
      <c r="D14" s="255">
        <f>+AVERAGE(D4:D13)</f>
        <v>0.94418573463700317</v>
      </c>
    </row>
  </sheetData>
  <mergeCells count="5">
    <mergeCell ref="A1:D1"/>
    <mergeCell ref="A2:A3"/>
    <mergeCell ref="B2:B3"/>
    <mergeCell ref="C2:C3"/>
    <mergeCell ref="D2:D3"/>
  </mergeCells>
  <conditionalFormatting sqref="D4:D13">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1B9B4-0A8B-4A52-8D24-4B637FA9FF9B}">
  <dimension ref="A1:I17"/>
  <sheetViews>
    <sheetView workbookViewId="0">
      <selection activeCell="A4" sqref="A4"/>
    </sheetView>
  </sheetViews>
  <sheetFormatPr baseColWidth="10" defaultRowHeight="15" x14ac:dyDescent="0.25"/>
  <cols>
    <col min="1" max="1" width="37.140625" customWidth="1"/>
    <col min="2" max="3" width="22.28515625" bestFit="1" customWidth="1"/>
    <col min="4" max="5" width="20.28515625" bestFit="1" customWidth="1"/>
    <col min="6" max="6" width="22.7109375" bestFit="1" customWidth="1"/>
    <col min="7" max="7" width="9.85546875" customWidth="1"/>
    <col min="8" max="8" width="15.7109375" customWidth="1"/>
    <col min="9" max="9" width="13.85546875" customWidth="1"/>
  </cols>
  <sheetData>
    <row r="1" spans="1:9" x14ac:dyDescent="0.25">
      <c r="A1" s="235" t="s">
        <v>594</v>
      </c>
      <c r="B1" s="236"/>
      <c r="C1" s="236"/>
      <c r="D1" s="236"/>
      <c r="E1" s="236"/>
      <c r="F1" s="236"/>
      <c r="G1" s="236"/>
      <c r="H1" s="236"/>
      <c r="I1" s="237"/>
    </row>
    <row r="2" spans="1:9" ht="42" customHeight="1" x14ac:dyDescent="0.25">
      <c r="A2" s="256" t="s">
        <v>22</v>
      </c>
      <c r="B2" s="257" t="s">
        <v>595</v>
      </c>
      <c r="C2" s="257" t="s">
        <v>596</v>
      </c>
      <c r="D2" s="235" t="s">
        <v>597</v>
      </c>
      <c r="E2" s="236"/>
      <c r="F2" s="237"/>
      <c r="G2" s="258" t="s">
        <v>598</v>
      </c>
      <c r="H2" s="258" t="s">
        <v>599</v>
      </c>
      <c r="I2" s="259" t="s">
        <v>600</v>
      </c>
    </row>
    <row r="3" spans="1:9" x14ac:dyDescent="0.25">
      <c r="A3" s="256"/>
      <c r="B3" s="257"/>
      <c r="C3" s="257"/>
      <c r="D3" s="256" t="s">
        <v>601</v>
      </c>
      <c r="E3" s="256" t="s">
        <v>602</v>
      </c>
      <c r="F3" s="256" t="s">
        <v>603</v>
      </c>
      <c r="G3" s="258"/>
      <c r="H3" s="258"/>
      <c r="I3" s="259"/>
    </row>
    <row r="4" spans="1:9" ht="32.25" customHeight="1" x14ac:dyDescent="0.25">
      <c r="A4" s="271" t="s">
        <v>589</v>
      </c>
      <c r="B4" s="272">
        <v>220000000</v>
      </c>
      <c r="C4" s="273">
        <v>87333333</v>
      </c>
      <c r="D4" s="273">
        <v>27666665</v>
      </c>
      <c r="E4" s="273">
        <v>60000000</v>
      </c>
      <c r="F4" s="273">
        <f>+D4+E4</f>
        <v>87666665</v>
      </c>
      <c r="G4" s="261">
        <v>1</v>
      </c>
      <c r="H4" s="262">
        <v>1.0038167786405221</v>
      </c>
      <c r="I4" s="261">
        <v>0.39848484090909092</v>
      </c>
    </row>
    <row r="5" spans="1:9" ht="27" customHeight="1" x14ac:dyDescent="0.25">
      <c r="A5" s="271" t="s">
        <v>604</v>
      </c>
      <c r="B5" s="272">
        <v>2165983297427</v>
      </c>
      <c r="C5" s="273">
        <v>1144980907540.9302</v>
      </c>
      <c r="D5" s="273">
        <v>254384692175.92999</v>
      </c>
      <c r="E5" s="273">
        <v>894491796480</v>
      </c>
      <c r="F5" s="273">
        <f t="shared" ref="F5:F12" si="0">+D5+E5</f>
        <v>1148876488655.9299</v>
      </c>
      <c r="G5" s="261">
        <v>0.78010000000000002</v>
      </c>
      <c r="H5" s="262">
        <v>1.0010354274371378</v>
      </c>
      <c r="I5" s="261">
        <v>0.53041798153323505</v>
      </c>
    </row>
    <row r="6" spans="1:9" ht="26.25" customHeight="1" x14ac:dyDescent="0.25">
      <c r="A6" s="271" t="s">
        <v>605</v>
      </c>
      <c r="B6" s="272">
        <v>221733333</v>
      </c>
      <c r="C6" s="273">
        <v>73533333</v>
      </c>
      <c r="D6" s="273">
        <v>10533333</v>
      </c>
      <c r="E6" s="273">
        <v>63000000</v>
      </c>
      <c r="F6" s="273">
        <f t="shared" si="0"/>
        <v>73533333</v>
      </c>
      <c r="G6" s="261">
        <v>0.85699999999999998</v>
      </c>
      <c r="H6" s="262">
        <v>1</v>
      </c>
      <c r="I6" s="261">
        <v>0.33162958408242571</v>
      </c>
    </row>
    <row r="7" spans="1:9" ht="31.5" customHeight="1" x14ac:dyDescent="0.25">
      <c r="A7" s="271" t="s">
        <v>586</v>
      </c>
      <c r="B7" s="272">
        <v>742280000</v>
      </c>
      <c r="C7" s="273">
        <v>308706667</v>
      </c>
      <c r="D7" s="273">
        <v>95539998.340000004</v>
      </c>
      <c r="E7" s="273">
        <v>202440000</v>
      </c>
      <c r="F7" s="273">
        <f t="shared" si="0"/>
        <v>297979998.34000003</v>
      </c>
      <c r="G7" s="261">
        <v>1</v>
      </c>
      <c r="H7" s="262">
        <v>0.96525287657619652</v>
      </c>
      <c r="I7" s="261">
        <v>0.40143880791615028</v>
      </c>
    </row>
    <row r="8" spans="1:9" ht="26.25" customHeight="1" x14ac:dyDescent="0.25">
      <c r="A8" s="271" t="s">
        <v>585</v>
      </c>
      <c r="B8" s="272">
        <v>2631458922</v>
      </c>
      <c r="C8" s="273">
        <v>761739998.32000005</v>
      </c>
      <c r="D8" s="273">
        <v>102786663.31999999</v>
      </c>
      <c r="E8" s="273">
        <v>603389998.66999996</v>
      </c>
      <c r="F8" s="273">
        <f t="shared" si="0"/>
        <v>706176661.99000001</v>
      </c>
      <c r="G8" s="261">
        <v>0.85</v>
      </c>
      <c r="H8" s="262">
        <v>0.92705734705733744</v>
      </c>
      <c r="I8" s="261">
        <v>0.26835937133051702</v>
      </c>
    </row>
    <row r="9" spans="1:9" ht="27.75" customHeight="1" x14ac:dyDescent="0.25">
      <c r="A9" s="274" t="s">
        <v>590</v>
      </c>
      <c r="B9" s="272">
        <v>6303100000</v>
      </c>
      <c r="C9" s="273">
        <v>311751353.66999996</v>
      </c>
      <c r="D9" s="273">
        <v>37466665.340000004</v>
      </c>
      <c r="E9" s="273">
        <v>234035110</v>
      </c>
      <c r="F9" s="273">
        <f t="shared" si="0"/>
        <v>271501775.34000003</v>
      </c>
      <c r="G9" s="261">
        <v>0.96699999999999997</v>
      </c>
      <c r="H9" s="262">
        <v>0.87089210539639406</v>
      </c>
      <c r="I9" s="261">
        <v>4.3074324592660758E-2</v>
      </c>
    </row>
    <row r="10" spans="1:9" ht="27" customHeight="1" x14ac:dyDescent="0.25">
      <c r="A10" s="271" t="s">
        <v>592</v>
      </c>
      <c r="B10" s="272">
        <v>5828484182</v>
      </c>
      <c r="C10" s="273">
        <v>1167700970</v>
      </c>
      <c r="D10" s="273">
        <v>101932361</v>
      </c>
      <c r="E10" s="273">
        <v>876418940</v>
      </c>
      <c r="F10" s="273">
        <f t="shared" si="0"/>
        <v>978351301</v>
      </c>
      <c r="G10" s="261">
        <v>0.82</v>
      </c>
      <c r="H10" s="262">
        <v>0.83784404238355648</v>
      </c>
      <c r="I10" s="261">
        <v>0.16785690248957427</v>
      </c>
    </row>
    <row r="11" spans="1:9" ht="28.5" customHeight="1" x14ac:dyDescent="0.25">
      <c r="A11" s="271" t="s">
        <v>591</v>
      </c>
      <c r="B11" s="272">
        <v>3246766382</v>
      </c>
      <c r="C11" s="273">
        <v>252981129</v>
      </c>
      <c r="D11" s="273">
        <v>34266666</v>
      </c>
      <c r="E11" s="273">
        <v>158082360</v>
      </c>
      <c r="F11" s="273">
        <f t="shared" si="0"/>
        <v>192349026</v>
      </c>
      <c r="G11" s="261">
        <v>0.79100000000000004</v>
      </c>
      <c r="H11" s="262">
        <v>0.76032954220866011</v>
      </c>
      <c r="I11" s="261">
        <v>5.9243260330148387E-2</v>
      </c>
    </row>
    <row r="12" spans="1:9" ht="32.25" customHeight="1" x14ac:dyDescent="0.25">
      <c r="A12" s="271" t="s">
        <v>587</v>
      </c>
      <c r="B12" s="272">
        <v>1487853933</v>
      </c>
      <c r="C12" s="273">
        <v>267198524</v>
      </c>
      <c r="D12" s="273">
        <v>25680000</v>
      </c>
      <c r="E12" s="273">
        <v>149626667</v>
      </c>
      <c r="F12" s="273">
        <f t="shared" si="0"/>
        <v>175306667</v>
      </c>
      <c r="G12" s="261">
        <v>0.86199999999999999</v>
      </c>
      <c r="H12" s="262">
        <v>0.65609144981654166</v>
      </c>
      <c r="I12" s="261">
        <v>0.11782518640557978</v>
      </c>
    </row>
    <row r="13" spans="1:9" ht="25.5" customHeight="1" x14ac:dyDescent="0.25">
      <c r="A13" s="271" t="s">
        <v>593</v>
      </c>
      <c r="B13" s="272">
        <v>12971864773</v>
      </c>
      <c r="C13" s="273">
        <v>581446093</v>
      </c>
      <c r="D13" s="273">
        <v>61184983.659999996</v>
      </c>
      <c r="E13" s="273">
        <v>151737694</v>
      </c>
      <c r="F13" s="273">
        <f>+D13+E13</f>
        <v>212922677.66</v>
      </c>
      <c r="G13" s="261">
        <v>0.36099999999999999</v>
      </c>
      <c r="H13" s="262">
        <v>0.36619504408639991</v>
      </c>
      <c r="I13" s="261">
        <v>2.4141342241850706E-2</v>
      </c>
    </row>
    <row r="14" spans="1:9" x14ac:dyDescent="0.25">
      <c r="A14" s="260" t="s">
        <v>606</v>
      </c>
      <c r="B14" s="263">
        <f>SUM(B4:B13)</f>
        <v>2199636838952</v>
      </c>
      <c r="C14" s="263">
        <f>SUM(C4:C13)</f>
        <v>1148793298941.9202</v>
      </c>
      <c r="D14" s="263">
        <f>SUM(D4:D13)</f>
        <v>254881749511.59</v>
      </c>
      <c r="E14" s="263">
        <f>SUM(E4:E13)</f>
        <v>896990527249.67004</v>
      </c>
      <c r="F14" s="263"/>
      <c r="G14" s="2"/>
      <c r="H14" s="264"/>
      <c r="I14" s="262"/>
    </row>
    <row r="16" spans="1:9" ht="15" customHeight="1" x14ac:dyDescent="0.25">
      <c r="A16" s="268" t="s">
        <v>607</v>
      </c>
      <c r="B16" s="265"/>
      <c r="C16" s="265"/>
      <c r="D16" s="265"/>
      <c r="E16" s="265"/>
      <c r="F16" s="265"/>
      <c r="G16" s="265"/>
      <c r="H16" s="266"/>
      <c r="I16" s="266"/>
    </row>
    <row r="17" spans="1:9" ht="15" customHeight="1" x14ac:dyDescent="0.25">
      <c r="A17" s="269" t="s">
        <v>608</v>
      </c>
      <c r="B17" s="270"/>
      <c r="C17" s="270"/>
      <c r="D17" s="270"/>
      <c r="E17" s="270"/>
      <c r="F17" s="267"/>
      <c r="G17" s="267"/>
      <c r="H17" s="267"/>
      <c r="I17" s="267"/>
    </row>
  </sheetData>
  <mergeCells count="2">
    <mergeCell ref="A1:I1"/>
    <mergeCell ref="D2:F2"/>
  </mergeCells>
  <conditionalFormatting sqref="H4:H13">
    <cfRule type="colorScale" priority="1">
      <colorScale>
        <cfvo type="min"/>
        <cfvo type="percentile" val="50"/>
        <cfvo type="max"/>
        <color rgb="FFF8696B"/>
        <color rgb="FFFFEB84"/>
        <color rgb="FF63BE7B"/>
      </colorScale>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33EF50D634152409E62760EDF6BDEB0" ma:contentTypeVersion="15" ma:contentTypeDescription="Crear nuevo documento." ma:contentTypeScope="" ma:versionID="45244314d5a0afb84ea68795d528fb84">
  <xsd:schema xmlns:xsd="http://www.w3.org/2001/XMLSchema" xmlns:xs="http://www.w3.org/2001/XMLSchema" xmlns:p="http://schemas.microsoft.com/office/2006/metadata/properties" xmlns:ns2="edb2d03a-b0ac-4019-aba2-8f266c5a37b9" xmlns:ns3="dab95841-2a5b-4d06-988e-dcb998e97977" targetNamespace="http://schemas.microsoft.com/office/2006/metadata/properties" ma:root="true" ma:fieldsID="6f427cb62b13873a60dda4620c5def4c" ns2:_="" ns3:_="">
    <xsd:import namespace="edb2d03a-b0ac-4019-aba2-8f266c5a37b9"/>
    <xsd:import namespace="dab95841-2a5b-4d06-988e-dcb998e9797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b2d03a-b0ac-4019-aba2-8f266c5a37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d3f6cc16-641d-429b-a009-b19071f4101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b95841-2a5b-4d06-988e-dcb998e9797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ca1d8d6-86e6-4b2c-9465-7d73c19857bf}" ma:internalName="TaxCatchAll" ma:showField="CatchAllData" ma:web="dab95841-2a5b-4d06-988e-dcb998e9797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db2d03a-b0ac-4019-aba2-8f266c5a37b9">
      <Terms xmlns="http://schemas.microsoft.com/office/infopath/2007/PartnerControls"/>
    </lcf76f155ced4ddcb4097134ff3c332f>
    <TaxCatchAll xmlns="dab95841-2a5b-4d06-988e-dcb998e9797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0CA40B-DF1D-4970-B2AE-A5C339CDD2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b2d03a-b0ac-4019-aba2-8f266c5a37b9"/>
    <ds:schemaRef ds:uri="dab95841-2a5b-4d06-988e-dcb998e979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DD9B20-3FB0-49A1-8778-1361E49D792F}">
  <ds:schemaRefs>
    <ds:schemaRef ds:uri="http://schemas.microsoft.com/office/2006/metadata/properties"/>
    <ds:schemaRef ds:uri="http://schemas.microsoft.com/office/infopath/2007/PartnerControls"/>
    <ds:schemaRef ds:uri="edb2d03a-b0ac-4019-aba2-8f266c5a37b9"/>
    <ds:schemaRef ds:uri="dab95841-2a5b-4d06-988e-dcb998e97977"/>
  </ds:schemaRefs>
</ds:datastoreItem>
</file>

<file path=customXml/itemProps3.xml><?xml version="1.0" encoding="utf-8"?>
<ds:datastoreItem xmlns:ds="http://schemas.openxmlformats.org/officeDocument/2006/customXml" ds:itemID="{9709E56F-FD35-427A-95D6-3D7A94A2C18A}">
  <ds:schemaRefs>
    <ds:schemaRef ds:uri="http://schemas.microsoft.com/sharepoint/v3/contenttype/forms"/>
  </ds:schemaRefs>
</ds:datastoreItem>
</file>

<file path=docMetadata/LabelInfo.xml><?xml version="1.0" encoding="utf-8"?>
<clbl:labelList xmlns:clbl="http://schemas.microsoft.com/office/2020/mipLabelMetadata">
  <clbl:label id="{7784fa80-0515-459a-97e3-40113f9e5abc}" enabled="0" method="" siteId="{7784fa80-0515-459a-97e3-40113f9e5ab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23</vt:i4>
      </vt:variant>
    </vt:vector>
  </HeadingPairs>
  <TitlesOfParts>
    <vt:vector size="31" baseType="lpstr">
      <vt:lpstr>FORMUL. PLAN DE ACCIÓN (FPA (2)</vt:lpstr>
      <vt:lpstr>PLANES</vt:lpstr>
      <vt:lpstr>PROYECTOS DE INVERSIÓN</vt:lpstr>
      <vt:lpstr>.</vt:lpstr>
      <vt:lpstr>Hoja1</vt:lpstr>
      <vt:lpstr>PAI 2025_TR2</vt:lpstr>
      <vt:lpstr>Resumen Físico</vt:lpstr>
      <vt:lpstr>Resumen Financiero</vt:lpstr>
      <vt:lpstr>CI</vt:lpstr>
      <vt:lpstr>DE</vt:lpstr>
      <vt:lpstr>ER</vt:lpstr>
      <vt:lpstr>GC</vt:lpstr>
      <vt:lpstr>GV</vt:lpstr>
      <vt:lpstr>IC</vt:lpstr>
      <vt:lpstr>PAE</vt:lpstr>
      <vt:lpstr>PAE_1</vt:lpstr>
      <vt:lpstr>PAE_11</vt:lpstr>
      <vt:lpstr>PAE_12</vt:lpstr>
      <vt:lpstr>SAF</vt:lpstr>
      <vt:lpstr>SAT</vt:lpstr>
      <vt:lpstr>SII</vt:lpstr>
      <vt:lpstr>SIM</vt:lpstr>
      <vt:lpstr>SIP</vt:lpstr>
      <vt:lpstr>SIP_1</vt:lpstr>
      <vt:lpstr>SIP_11</vt:lpstr>
      <vt:lpstr>SIP_2</vt:lpstr>
      <vt:lpstr>SIP_21</vt:lpstr>
      <vt:lpstr>SIP_3</vt:lpstr>
      <vt:lpstr>SIP_31</vt:lpstr>
      <vt:lpstr>SMS</vt:lpstr>
      <vt:lpstr>TH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Milena</dc:creator>
  <cp:keywords/>
  <dc:description/>
  <cp:lastModifiedBy>Fabian Enrique Gonzalez Hernandez</cp:lastModifiedBy>
  <cp:revision/>
  <dcterms:created xsi:type="dcterms:W3CDTF">2023-09-29T20:19:31Z</dcterms:created>
  <dcterms:modified xsi:type="dcterms:W3CDTF">2025-08-19T19:17:01Z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0x010100233EF50D634152409E62760EDF6BDEB0</vt:lpwstr>
  </property>
  <property fmtid="{D5CDD505-2E9C-101B-9397-08002B2CF9AE}" pid="3" name="MediaServiceImageTags">
    <vt:lpwstr/>
  </property>
</Properties>
</file>