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alimentosparaaprender-my.sharepoint.com/personal/vgalindo_uapa-pae_gov_co/Documents/Escritorio/6. PAI/2024/4. Seguimientos/3er trimestre/"/>
    </mc:Choice>
  </mc:AlternateContent>
  <xr:revisionPtr revIDLastSave="9" documentId="13_ncr:1_{9853F99C-25D2-412A-9F19-9427A77E5C2C}" xr6:coauthVersionLast="47" xr6:coauthVersionMax="47" xr10:uidLastSave="{4CCDEBB1-347A-4284-8982-FF03CB9609B1}"/>
  <bookViews>
    <workbookView xWindow="20370" yWindow="-2145" windowWidth="29040" windowHeight="15720" xr2:uid="{7E212A61-9E45-4E4A-A63F-B1A705069949}"/>
  </bookViews>
  <sheets>
    <sheet name="P_A_V_03" sheetId="1" r:id="rId1"/>
    <sheet name="Consolidado" sheetId="4" r:id="rId2"/>
    <sheet name="Consultas" sheetId="2" state="hidden" r:id="rId3"/>
  </sheets>
  <externalReferences>
    <externalReference r:id="rId4"/>
  </externalReferences>
  <definedNames>
    <definedName name="_xlnm._FilterDatabase" localSheetId="0" hidden="1">P_A_V_03!$A$6:$BR$42</definedName>
    <definedName name="A_110">#REF!</definedName>
    <definedName name="A_120">#REF!</definedName>
    <definedName name="A_130">#REF!</definedName>
    <definedName name="A_140">#REF!</definedName>
    <definedName name="A_200">#REF!</definedName>
    <definedName name="A_210">#REF!</definedName>
    <definedName name="A_220">#REF!</definedName>
    <definedName name="A_230">#REF!</definedName>
    <definedName name="A_240">#REF!</definedName>
    <definedName name="A_Fortalecimiento_del_Programa_de_Alimentación_Escolar_que_contribuya_a_la_equidad_el_bienestar_y_la_seguridad_alimentaria_nacional">'[1]PROYECTOS DE INVERSIÓN'!#REF!</definedName>
    <definedName name="PROYECTOS">'[1]PROYECTOS DE INVERSIÓN'!#REF!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0" i="4" l="1"/>
  <c r="Q11" i="4"/>
  <c r="Q12" i="4"/>
  <c r="Q13" i="4"/>
  <c r="Q14" i="4"/>
  <c r="Q15" i="4"/>
  <c r="Q16" i="4"/>
  <c r="Q17" i="4"/>
  <c r="Q18" i="4"/>
  <c r="Q9" i="4"/>
  <c r="B11" i="2"/>
  <c r="B12" i="2"/>
  <c r="B13" i="2"/>
  <c r="B14" i="2"/>
  <c r="B15" i="2"/>
  <c r="B16" i="2"/>
  <c r="B17" i="2"/>
  <c r="B18" i="2"/>
  <c r="B19" i="2"/>
  <c r="B20" i="2"/>
  <c r="B21" i="2"/>
  <c r="B22" i="2"/>
  <c r="B23" i="2"/>
  <c r="B24" i="2"/>
  <c r="B25" i="2"/>
  <c r="B26" i="2"/>
  <c r="B27" i="2"/>
  <c r="B28" i="2"/>
  <c r="B29" i="2"/>
  <c r="B10" i="2"/>
  <c r="B1" i="2"/>
  <c r="B2" i="2" l="1"/>
  <c r="C11" i="2" s="1"/>
  <c r="D11" i="2" s="1"/>
  <c r="I11" i="2" s="1"/>
  <c r="Q11" i="2" s="1"/>
  <c r="C24" i="2" l="1"/>
  <c r="D24" i="2" s="1"/>
  <c r="AG24" i="2" s="1"/>
  <c r="C19" i="2"/>
  <c r="D19" i="2" s="1"/>
  <c r="C17" i="2"/>
  <c r="D17" i="2" s="1"/>
  <c r="I17" i="2" s="1"/>
  <c r="Q17" i="2" s="1"/>
  <c r="C10" i="2"/>
  <c r="D10" i="2" s="1"/>
  <c r="C27" i="2"/>
  <c r="D27" i="2" s="1"/>
  <c r="BA27" i="2" s="1"/>
  <c r="C12" i="2"/>
  <c r="D12" i="2" s="1"/>
  <c r="I12" i="2" s="1"/>
  <c r="M12" i="2" s="1"/>
  <c r="C25" i="2"/>
  <c r="D25" i="2" s="1"/>
  <c r="F25" i="2" s="1"/>
  <c r="C14" i="2"/>
  <c r="D14" i="2" s="1"/>
  <c r="C22" i="2"/>
  <c r="D22" i="2" s="1"/>
  <c r="I22" i="2" s="1"/>
  <c r="AA22" i="2" s="1"/>
  <c r="C28" i="2"/>
  <c r="D28" i="2" s="1"/>
  <c r="Q28" i="2" s="1"/>
  <c r="C26" i="2"/>
  <c r="D26" i="2" s="1"/>
  <c r="AB26" i="2" s="1"/>
  <c r="C20" i="2"/>
  <c r="D20" i="2" s="1"/>
  <c r="I20" i="2" s="1"/>
  <c r="M20" i="2" s="1"/>
  <c r="C18" i="2"/>
  <c r="D18" i="2" s="1"/>
  <c r="I18" i="2" s="1"/>
  <c r="P18" i="2" s="1"/>
  <c r="C15" i="2"/>
  <c r="D15" i="2" s="1"/>
  <c r="C13" i="2"/>
  <c r="D13" i="2" s="1"/>
  <c r="I13" i="2" s="1"/>
  <c r="X13" i="2" s="1"/>
  <c r="C23" i="2"/>
  <c r="D23" i="2" s="1"/>
  <c r="E23" i="2" s="1"/>
  <c r="C21" i="2"/>
  <c r="D21" i="2" s="1"/>
  <c r="I21" i="2" s="1"/>
  <c r="W21" i="2" s="1"/>
  <c r="C16" i="2"/>
  <c r="D16" i="2" s="1"/>
  <c r="C29" i="2"/>
  <c r="D29" i="2" s="1"/>
  <c r="R29" i="2" s="1"/>
  <c r="X11" i="2"/>
  <c r="L11" i="2"/>
  <c r="P11" i="2"/>
  <c r="BA11" i="2"/>
  <c r="W11" i="2"/>
  <c r="AA11" i="2"/>
  <c r="V11" i="2"/>
  <c r="AC11" i="2"/>
  <c r="U11" i="2"/>
  <c r="J11" i="2"/>
  <c r="M11" i="2"/>
  <c r="Y11" i="2"/>
  <c r="R11" i="2"/>
  <c r="AH11" i="2"/>
  <c r="AE11" i="2"/>
  <c r="AG11" i="2"/>
  <c r="Z11" i="2"/>
  <c r="O11" i="2"/>
  <c r="AB11" i="2"/>
  <c r="AF11" i="2"/>
  <c r="N11" i="2"/>
  <c r="T11" i="2"/>
  <c r="S11" i="2"/>
  <c r="AD11" i="2"/>
  <c r="I19" i="2" l="1"/>
  <c r="L19" i="2" s="1"/>
  <c r="M28" i="2"/>
  <c r="P27" i="2"/>
  <c r="AH17" i="2"/>
  <c r="S17" i="2"/>
  <c r="I27" i="2"/>
  <c r="W27" i="2"/>
  <c r="AB27" i="2"/>
  <c r="X27" i="2"/>
  <c r="AF28" i="2"/>
  <c r="AD24" i="2"/>
  <c r="AD25" i="2"/>
  <c r="I10" i="2"/>
  <c r="T10" i="2" s="1"/>
  <c r="M24" i="2"/>
  <c r="AA24" i="2"/>
  <c r="G24" i="2"/>
  <c r="Y24" i="2"/>
  <c r="AE25" i="2"/>
  <c r="AC24" i="2"/>
  <c r="I24" i="2"/>
  <c r="AH27" i="2"/>
  <c r="AG27" i="2"/>
  <c r="I15" i="2"/>
  <c r="N15" i="2" s="1"/>
  <c r="AF27" i="2"/>
  <c r="S27" i="2"/>
  <c r="AH25" i="2"/>
  <c r="Y25" i="2"/>
  <c r="T29" i="2"/>
  <c r="Z29" i="2"/>
  <c r="W25" i="2"/>
  <c r="AD23" i="2"/>
  <c r="M25" i="2"/>
  <c r="AC23" i="2"/>
  <c r="AB23" i="2"/>
  <c r="J29" i="2"/>
  <c r="S25" i="2"/>
  <c r="E25" i="2"/>
  <c r="BA25" i="2"/>
  <c r="T25" i="2"/>
  <c r="Z25" i="2"/>
  <c r="AE24" i="2"/>
  <c r="J24" i="2"/>
  <c r="G27" i="2"/>
  <c r="L27" i="2"/>
  <c r="AE27" i="2"/>
  <c r="I14" i="2"/>
  <c r="O14" i="2" s="1"/>
  <c r="S24" i="2"/>
  <c r="W24" i="2"/>
  <c r="H24" i="2"/>
  <c r="P24" i="2"/>
  <c r="L24" i="2"/>
  <c r="V24" i="2"/>
  <c r="O24" i="2"/>
  <c r="F24" i="2"/>
  <c r="BA24" i="2"/>
  <c r="Z27" i="2"/>
  <c r="AC27" i="2"/>
  <c r="U24" i="2"/>
  <c r="X24" i="2"/>
  <c r="Z24" i="2"/>
  <c r="X28" i="2"/>
  <c r="E24" i="2"/>
  <c r="Q24" i="2"/>
  <c r="AH24" i="2"/>
  <c r="O27" i="2"/>
  <c r="U27" i="2"/>
  <c r="T24" i="2"/>
  <c r="N24" i="2"/>
  <c r="R24" i="2"/>
  <c r="Q26" i="2"/>
  <c r="N27" i="2"/>
  <c r="M27" i="2"/>
  <c r="AF24" i="2"/>
  <c r="AB24" i="2"/>
  <c r="V28" i="2"/>
  <c r="AC25" i="2"/>
  <c r="AA27" i="2"/>
  <c r="V27" i="2"/>
  <c r="T27" i="2"/>
  <c r="N25" i="2"/>
  <c r="AF25" i="2"/>
  <c r="AF16" i="2"/>
  <c r="F27" i="2"/>
  <c r="H25" i="2"/>
  <c r="Q25" i="2"/>
  <c r="X25" i="2"/>
  <c r="AE29" i="2"/>
  <c r="O25" i="2"/>
  <c r="J27" i="2"/>
  <c r="AD27" i="2"/>
  <c r="AB25" i="2"/>
  <c r="J25" i="2"/>
  <c r="V25" i="2"/>
  <c r="E27" i="2"/>
  <c r="G25" i="2"/>
  <c r="Q27" i="2"/>
  <c r="R25" i="2"/>
  <c r="P25" i="2"/>
  <c r="I25" i="2"/>
  <c r="H29" i="2"/>
  <c r="L25" i="2"/>
  <c r="Y27" i="2"/>
  <c r="R27" i="2"/>
  <c r="U25" i="2"/>
  <c r="AG25" i="2"/>
  <c r="AA25" i="2"/>
  <c r="AF29" i="2"/>
  <c r="V26" i="2"/>
  <c r="H27" i="2"/>
  <c r="Z28" i="2"/>
  <c r="L26" i="2"/>
  <c r="N23" i="2"/>
  <c r="AA26" i="2"/>
  <c r="F26" i="2"/>
  <c r="M23" i="2"/>
  <c r="Z26" i="2"/>
  <c r="S28" i="2"/>
  <c r="Q23" i="2"/>
  <c r="I23" i="2"/>
  <c r="X23" i="2"/>
  <c r="X26" i="2"/>
  <c r="T28" i="2"/>
  <c r="AA28" i="2"/>
  <c r="E28" i="2"/>
  <c r="L23" i="2"/>
  <c r="AH26" i="2"/>
  <c r="W23" i="2"/>
  <c r="AD26" i="2"/>
  <c r="U23" i="2"/>
  <c r="AC26" i="2"/>
  <c r="W28" i="2"/>
  <c r="G26" i="2"/>
  <c r="BA23" i="2"/>
  <c r="BA26" i="2"/>
  <c r="J23" i="2"/>
  <c r="S26" i="2"/>
  <c r="P28" i="2"/>
  <c r="AE23" i="2"/>
  <c r="I26" i="2"/>
  <c r="O28" i="2"/>
  <c r="I28" i="2"/>
  <c r="P26" i="2"/>
  <c r="Z23" i="2"/>
  <c r="T26" i="2"/>
  <c r="H26" i="2"/>
  <c r="S23" i="2"/>
  <c r="AF26" i="2"/>
  <c r="J28" i="2"/>
  <c r="AD28" i="2"/>
  <c r="H23" i="2"/>
  <c r="AG29" i="2"/>
  <c r="W29" i="2"/>
  <c r="L29" i="2"/>
  <c r="M29" i="2"/>
  <c r="S20" i="2"/>
  <c r="X29" i="2"/>
  <c r="AD29" i="2"/>
  <c r="I16" i="2"/>
  <c r="AA16" i="2" s="1"/>
  <c r="N26" i="2"/>
  <c r="BA29" i="2"/>
  <c r="U29" i="2"/>
  <c r="AA29" i="2"/>
  <c r="V29" i="2"/>
  <c r="V23" i="2"/>
  <c r="R23" i="2"/>
  <c r="AG23" i="2"/>
  <c r="Y26" i="2"/>
  <c r="J26" i="2"/>
  <c r="AE26" i="2"/>
  <c r="AH28" i="2"/>
  <c r="AE28" i="2"/>
  <c r="N28" i="2"/>
  <c r="F28" i="2"/>
  <c r="G23" i="2"/>
  <c r="Q29" i="2"/>
  <c r="P23" i="2"/>
  <c r="BA28" i="2"/>
  <c r="G29" i="2"/>
  <c r="Y29" i="2"/>
  <c r="O29" i="2"/>
  <c r="F29" i="2"/>
  <c r="W26" i="2"/>
  <c r="E26" i="2"/>
  <c r="E29" i="2"/>
  <c r="AH29" i="2"/>
  <c r="I29" i="2"/>
  <c r="N29" i="2"/>
  <c r="T23" i="2"/>
  <c r="AA23" i="2"/>
  <c r="Y23" i="2"/>
  <c r="R26" i="2"/>
  <c r="AG26" i="2"/>
  <c r="U26" i="2"/>
  <c r="AG28" i="2"/>
  <c r="AB28" i="2"/>
  <c r="AC28" i="2"/>
  <c r="H28" i="2"/>
  <c r="F23" i="2"/>
  <c r="L28" i="2"/>
  <c r="AC29" i="2"/>
  <c r="P29" i="2"/>
  <c r="AB29" i="2"/>
  <c r="S29" i="2"/>
  <c r="AH23" i="2"/>
  <c r="O23" i="2"/>
  <c r="AF23" i="2"/>
  <c r="O26" i="2"/>
  <c r="M26" i="2"/>
  <c r="Y28" i="2"/>
  <c r="R28" i="2"/>
  <c r="U28" i="2"/>
  <c r="G28" i="2"/>
  <c r="W17" i="2"/>
  <c r="AE17" i="2"/>
  <c r="J17" i="2"/>
  <c r="Y20" i="2"/>
  <c r="V17" i="2"/>
  <c r="M13" i="2"/>
  <c r="AH20" i="2"/>
  <c r="P16" i="2"/>
  <c r="P12" i="2"/>
  <c r="W13" i="2"/>
  <c r="AB13" i="2"/>
  <c r="F11" i="2"/>
  <c r="AH18" i="2"/>
  <c r="AA18" i="2"/>
  <c r="AG22" i="2"/>
  <c r="T22" i="2"/>
  <c r="X22" i="2"/>
  <c r="R18" i="2"/>
  <c r="AG20" i="2"/>
  <c r="Z22" i="2"/>
  <c r="G22" i="2" s="1"/>
  <c r="AA21" i="2"/>
  <c r="BA21" i="2"/>
  <c r="P20" i="2"/>
  <c r="O18" i="2"/>
  <c r="L20" i="2"/>
  <c r="N18" i="2"/>
  <c r="J20" i="2"/>
  <c r="N20" i="2"/>
  <c r="V22" i="2"/>
  <c r="W22" i="2"/>
  <c r="O17" i="2"/>
  <c r="AD17" i="2"/>
  <c r="AH22" i="2"/>
  <c r="AF22" i="2"/>
  <c r="AC21" i="2"/>
  <c r="P21" i="2"/>
  <c r="E21" i="2" s="1"/>
  <c r="U21" i="2"/>
  <c r="V21" i="2"/>
  <c r="AB20" i="2"/>
  <c r="V20" i="2"/>
  <c r="AB22" i="2"/>
  <c r="X17" i="2"/>
  <c r="R17" i="2"/>
  <c r="AF19" i="2"/>
  <c r="L21" i="2"/>
  <c r="Q22" i="2"/>
  <c r="Y21" i="2"/>
  <c r="AB21" i="2"/>
  <c r="P13" i="2"/>
  <c r="Q21" i="2"/>
  <c r="Q20" i="2"/>
  <c r="Q19" i="2"/>
  <c r="AE18" i="2"/>
  <c r="AG18" i="2"/>
  <c r="M18" i="2"/>
  <c r="AA20" i="2"/>
  <c r="X20" i="2"/>
  <c r="AC20" i="2"/>
  <c r="N22" i="2"/>
  <c r="AD22" i="2"/>
  <c r="O22" i="2"/>
  <c r="M17" i="2"/>
  <c r="AB17" i="2"/>
  <c r="AG12" i="2"/>
  <c r="AB16" i="2"/>
  <c r="Y16" i="2"/>
  <c r="M21" i="2"/>
  <c r="R21" i="2"/>
  <c r="T13" i="2"/>
  <c r="L13" i="2"/>
  <c r="BA20" i="2"/>
  <c r="BA12" i="2"/>
  <c r="P17" i="2"/>
  <c r="E17" i="2" s="1"/>
  <c r="O21" i="2"/>
  <c r="L18" i="2"/>
  <c r="BA22" i="2"/>
  <c r="J18" i="2"/>
  <c r="Z21" i="2"/>
  <c r="S21" i="2"/>
  <c r="AD21" i="2"/>
  <c r="T21" i="2"/>
  <c r="N21" i="2"/>
  <c r="BA14" i="2"/>
  <c r="AD18" i="2"/>
  <c r="V18" i="2"/>
  <c r="AB18" i="2"/>
  <c r="R20" i="2"/>
  <c r="W20" i="2"/>
  <c r="U20" i="2"/>
  <c r="F20" i="2" s="1"/>
  <c r="M22" i="2"/>
  <c r="AC22" i="2"/>
  <c r="AC17" i="2"/>
  <c r="AG17" i="2"/>
  <c r="T17" i="2"/>
  <c r="O12" i="2"/>
  <c r="AE16" i="2"/>
  <c r="N16" i="2"/>
  <c r="J21" i="2"/>
  <c r="AG21" i="2"/>
  <c r="AE21" i="2"/>
  <c r="BA13" i="2"/>
  <c r="Q18" i="2"/>
  <c r="E18" i="2" s="1"/>
  <c r="L12" i="2"/>
  <c r="L17" i="2"/>
  <c r="L14" i="2"/>
  <c r="AF18" i="2"/>
  <c r="S18" i="2"/>
  <c r="BA18" i="2"/>
  <c r="L22" i="2"/>
  <c r="Y18" i="2"/>
  <c r="O20" i="2"/>
  <c r="AD20" i="2"/>
  <c r="S22" i="2"/>
  <c r="J22" i="2"/>
  <c r="N17" i="2"/>
  <c r="Z17" i="2"/>
  <c r="P22" i="2"/>
  <c r="AC18" i="2"/>
  <c r="AF20" i="2"/>
  <c r="Y22" i="2"/>
  <c r="AE22" i="2"/>
  <c r="AF17" i="2"/>
  <c r="X21" i="2"/>
  <c r="W18" i="2"/>
  <c r="U18" i="2"/>
  <c r="T20" i="2"/>
  <c r="R22" i="2"/>
  <c r="BA17" i="2"/>
  <c r="Z18" i="2"/>
  <c r="X18" i="2"/>
  <c r="T18" i="2"/>
  <c r="Z20" i="2"/>
  <c r="G20" i="2" s="1"/>
  <c r="AE20" i="2"/>
  <c r="U22" i="2"/>
  <c r="Y17" i="2"/>
  <c r="U17" i="2"/>
  <c r="AA17" i="2"/>
  <c r="AF14" i="2"/>
  <c r="AH21" i="2"/>
  <c r="AF21" i="2"/>
  <c r="AE13" i="2"/>
  <c r="G11" i="2"/>
  <c r="Q13" i="2"/>
  <c r="Q12" i="2"/>
  <c r="Q14" i="2"/>
  <c r="AH12" i="2"/>
  <c r="E11" i="2"/>
  <c r="J13" i="2"/>
  <c r="X12" i="2"/>
  <c r="AH13" i="2"/>
  <c r="AA12" i="2"/>
  <c r="AD12" i="2"/>
  <c r="R14" i="2"/>
  <c r="J12" i="2"/>
  <c r="AD13" i="2"/>
  <c r="V12" i="2"/>
  <c r="N14" i="2"/>
  <c r="AB12" i="2"/>
  <c r="H11" i="2"/>
  <c r="AE14" i="2"/>
  <c r="S13" i="2"/>
  <c r="AD14" i="2"/>
  <c r="AF12" i="2"/>
  <c r="Z13" i="2"/>
  <c r="AA13" i="2"/>
  <c r="AF13" i="2"/>
  <c r="N13" i="2"/>
  <c r="V14" i="2"/>
  <c r="S12" i="2"/>
  <c r="Z12" i="2"/>
  <c r="U13" i="2"/>
  <c r="O13" i="2"/>
  <c r="Y12" i="2"/>
  <c r="N12" i="2"/>
  <c r="AG13" i="2"/>
  <c r="T12" i="2"/>
  <c r="AC12" i="2"/>
  <c r="AC13" i="2"/>
  <c r="V13" i="2"/>
  <c r="AF15" i="2"/>
  <c r="AE12" i="2"/>
  <c r="U12" i="2"/>
  <c r="Y14" i="2"/>
  <c r="R12" i="2"/>
  <c r="W12" i="2"/>
  <c r="R13" i="2"/>
  <c r="Y13" i="2"/>
  <c r="AD15" i="2"/>
  <c r="AG15" i="2" l="1"/>
  <c r="T14" i="2"/>
  <c r="AA15" i="2"/>
  <c r="P15" i="2"/>
  <c r="E15" i="2" s="1"/>
  <c r="O19" i="2"/>
  <c r="Z19" i="2"/>
  <c r="AC19" i="2"/>
  <c r="Y19" i="2"/>
  <c r="U19" i="2"/>
  <c r="G21" i="2"/>
  <c r="AD19" i="2"/>
  <c r="AH19" i="2"/>
  <c r="AE19" i="2"/>
  <c r="AB19" i="2"/>
  <c r="F17" i="2"/>
  <c r="AA19" i="2"/>
  <c r="J19" i="2"/>
  <c r="T19" i="2"/>
  <c r="AG19" i="2"/>
  <c r="X19" i="2"/>
  <c r="S19" i="2"/>
  <c r="N19" i="2"/>
  <c r="R19" i="2"/>
  <c r="BA19" i="2"/>
  <c r="X16" i="2"/>
  <c r="V16" i="2"/>
  <c r="O16" i="2"/>
  <c r="S16" i="2"/>
  <c r="R16" i="2"/>
  <c r="J16" i="2"/>
  <c r="AG16" i="2"/>
  <c r="W15" i="2"/>
  <c r="L16" i="2"/>
  <c r="U16" i="2"/>
  <c r="H19" i="2"/>
  <c r="AC16" i="2"/>
  <c r="T16" i="2"/>
  <c r="M14" i="2"/>
  <c r="Z15" i="2"/>
  <c r="G15" i="2" s="1"/>
  <c r="AC14" i="2"/>
  <c r="X14" i="2"/>
  <c r="P19" i="2"/>
  <c r="E19" i="2" s="1"/>
  <c r="P14" i="2"/>
  <c r="E14" i="2" s="1"/>
  <c r="V19" i="2"/>
  <c r="F19" i="2" s="1"/>
  <c r="Z16" i="2"/>
  <c r="G16" i="2" s="1"/>
  <c r="AD16" i="2"/>
  <c r="S14" i="2"/>
  <c r="W19" i="2"/>
  <c r="M19" i="2"/>
  <c r="BA15" i="2"/>
  <c r="J15" i="2"/>
  <c r="AC15" i="2"/>
  <c r="Y15" i="2"/>
  <c r="X15" i="2"/>
  <c r="T15" i="2"/>
  <c r="AH15" i="2"/>
  <c r="M15" i="2"/>
  <c r="O15" i="2"/>
  <c r="S15" i="2"/>
  <c r="J14" i="2"/>
  <c r="V15" i="2"/>
  <c r="W14" i="2"/>
  <c r="AE15" i="2"/>
  <c r="H15" i="2" s="1"/>
  <c r="U14" i="2"/>
  <c r="F14" i="2" s="1"/>
  <c r="Z14" i="2"/>
  <c r="AB15" i="2"/>
  <c r="R15" i="2"/>
  <c r="AG14" i="2"/>
  <c r="AA14" i="2"/>
  <c r="AH14" i="2"/>
  <c r="Q15" i="2"/>
  <c r="M16" i="2"/>
  <c r="W16" i="2"/>
  <c r="H16" i="2"/>
  <c r="AH16" i="2"/>
  <c r="BA16" i="2"/>
  <c r="G18" i="2"/>
  <c r="H18" i="2"/>
  <c r="E20" i="2"/>
  <c r="Q16" i="2"/>
  <c r="E16" i="2" s="1"/>
  <c r="AF10" i="2"/>
  <c r="U15" i="2"/>
  <c r="AB14" i="2"/>
  <c r="L15" i="2"/>
  <c r="AD10" i="2"/>
  <c r="BA10" i="2"/>
  <c r="W10" i="2"/>
  <c r="U10" i="2"/>
  <c r="S10" i="2"/>
  <c r="X10" i="2"/>
  <c r="V10" i="2"/>
  <c r="AE10" i="2"/>
  <c r="N10" i="2"/>
  <c r="AB10" i="2"/>
  <c r="AA10" i="2"/>
  <c r="Y10" i="2"/>
  <c r="R10" i="2"/>
  <c r="L10" i="2"/>
  <c r="Z10" i="2"/>
  <c r="M10" i="2"/>
  <c r="Q10" i="2"/>
  <c r="J10" i="2"/>
  <c r="AC10" i="2"/>
  <c r="AH10" i="2"/>
  <c r="O10" i="2"/>
  <c r="P10" i="2"/>
  <c r="AG10" i="2"/>
  <c r="E13" i="2"/>
  <c r="H17" i="2"/>
  <c r="G19" i="2"/>
  <c r="H22" i="2"/>
  <c r="H13" i="2"/>
  <c r="F18" i="2"/>
  <c r="E12" i="2"/>
  <c r="F22" i="2"/>
  <c r="H21" i="2"/>
  <c r="G17" i="2"/>
  <c r="F21" i="2"/>
  <c r="H20" i="2"/>
  <c r="E22" i="2"/>
  <c r="H12" i="2"/>
  <c r="H14" i="2"/>
  <c r="F12" i="2"/>
  <c r="G12" i="2"/>
  <c r="G13" i="2"/>
  <c r="F13" i="2"/>
  <c r="F15" i="2" l="1"/>
  <c r="G14" i="2"/>
  <c r="N3" i="2"/>
  <c r="F16" i="2"/>
  <c r="R4" i="2"/>
  <c r="X4" i="2"/>
  <c r="AC4" i="2"/>
  <c r="S4" i="2"/>
  <c r="Q3" i="2" s="1"/>
  <c r="AG4" i="2"/>
  <c r="W4" i="2"/>
  <c r="AH4" i="2"/>
  <c r="AB4" i="2"/>
  <c r="H10" i="2"/>
  <c r="H8" i="2" s="1"/>
  <c r="AE5" i="2" s="1"/>
  <c r="F10" i="2"/>
  <c r="E10" i="2"/>
  <c r="E8" i="2" s="1"/>
  <c r="P5" i="2" s="1"/>
  <c r="G10" i="2"/>
  <c r="G8" i="2" s="1"/>
  <c r="Z5" i="2" s="1"/>
  <c r="F8" i="2" l="1"/>
  <c r="U5" i="2" s="1"/>
  <c r="X3" i="2"/>
  <c r="V3" i="2" s="1"/>
  <c r="W3" i="2"/>
  <c r="AB3" i="2" s="1"/>
  <c r="AG3" i="2" s="1"/>
  <c r="Q5" i="2"/>
  <c r="P3" i="2"/>
  <c r="AA5" i="2"/>
  <c r="AF5" i="2"/>
  <c r="V5" i="2"/>
  <c r="AC3" i="2" l="1"/>
  <c r="U3" i="2"/>
  <c r="AH3" i="2"/>
  <c r="Z3" i="2"/>
  <c r="AA3" i="2"/>
  <c r="AF3" i="2" l="1"/>
  <c r="AE3" i="2"/>
</calcChain>
</file>

<file path=xl/sharedStrings.xml><?xml version="1.0" encoding="utf-8"?>
<sst xmlns="http://schemas.openxmlformats.org/spreadsheetml/2006/main" count="1751" uniqueCount="631">
  <si>
    <t>UNIDAD ADMINISTRATIVA ESPECIAL DE ALIMENTACIÓN ESCOLAR - ALIMENTOS PARA APRENDER</t>
  </si>
  <si>
    <t>DIRECCIÓN GENERAL -  PLANEACIÓN</t>
  </si>
  <si>
    <r>
      <rPr>
        <b/>
        <sz val="11"/>
        <color theme="1"/>
        <rFont val="Arial"/>
        <family val="2"/>
      </rPr>
      <t xml:space="preserve">FORMATO: </t>
    </r>
    <r>
      <rPr>
        <sz val="11"/>
        <color theme="1"/>
        <rFont val="Arial"/>
        <family val="2"/>
      </rPr>
      <t>PLAN DE ACCIÓN INSTITUCIONAL - VIGENCIA 2024
VERSIÓN 2</t>
    </r>
  </si>
  <si>
    <t>ALINEACIÓN INSTITUCIONAL</t>
  </si>
  <si>
    <t>ALINEACIÓN PROYECTO DE INVERSIÓN</t>
  </si>
  <si>
    <t>RESPONSABLE</t>
  </si>
  <si>
    <t xml:space="preserve">PROGAMACIÓN ANUAL PLAN DE ACCIÓN </t>
  </si>
  <si>
    <t>MONITOREO Y REPORTE - I TRIMESTRE</t>
  </si>
  <si>
    <t xml:space="preserve"> MONITOREO Y REPORTE - II TRIMESTRE</t>
  </si>
  <si>
    <t>MONITOREO Y REPORTE III TRIMESTRE</t>
  </si>
  <si>
    <t>MONITOREO Y REPORTE IV TRIMESTRE</t>
  </si>
  <si>
    <t>ALINEACIÓN CON LOS ODS</t>
  </si>
  <si>
    <t>ALINEACIÓN CON EL PNDE</t>
  </si>
  <si>
    <t xml:space="preserve">ALINEACIÓN CON EL PND EJES DE TRANSFORMACIÓN </t>
  </si>
  <si>
    <t>ALINEACIÓN CON EL PND CATALIZADORES</t>
  </si>
  <si>
    <t>ALINEACIÓN CON EL PND COMPONENTES</t>
  </si>
  <si>
    <t>ALINEACIÓN CON EL PLAN ESTRATÉGICO SECTORIAL</t>
  </si>
  <si>
    <t>ALINEACIÓN CON OBJETIVOS ESTRATEGICOS Y RETOS</t>
  </si>
  <si>
    <t>DIMENSIÓN DEL MIPG</t>
  </si>
  <si>
    <t>POLÍTICAS DE GESTIÓN Y DESEMPEÑO INSTITUCIONAL - MIPG</t>
  </si>
  <si>
    <t>ARTICULACIÓN PLANES DECRETO 612 DE 2018</t>
  </si>
  <si>
    <t>PROYECTO DE INVERSIÓN</t>
  </si>
  <si>
    <t>OBJETIVO ESPECÍFICO</t>
  </si>
  <si>
    <t>PRODUCTO</t>
  </si>
  <si>
    <t>ACTIVIDAD PROYECTO DE INVERSIÓN</t>
  </si>
  <si>
    <t>DEPENDENCIA</t>
  </si>
  <si>
    <t>PROCESO SIG</t>
  </si>
  <si>
    <t>INFORMACIÓN DE MEDICIÓN</t>
  </si>
  <si>
    <t>METAS</t>
  </si>
  <si>
    <t>RECURSOS</t>
  </si>
  <si>
    <t>DESCRIPCIÓN META</t>
  </si>
  <si>
    <t>META FÍSICA</t>
  </si>
  <si>
    <t>GESTIÓN DE RECURSOS</t>
  </si>
  <si>
    <t>OBSERVACIONES</t>
  </si>
  <si>
    <t>CODIGO LÍNEA PLAN DE ACCIÓN</t>
  </si>
  <si>
    <t xml:space="preserve">ACTIVIDAD PLAN DE ACCIÓN </t>
  </si>
  <si>
    <t>INDICADOR</t>
  </si>
  <si>
    <t>FÓRMULA DE CÁLCULO</t>
  </si>
  <si>
    <t>UNIDAD DE MEDIDA</t>
  </si>
  <si>
    <t>META FÍSICA ANUAL</t>
  </si>
  <si>
    <t xml:space="preserve">VALOR ANUAL ASIGNADO </t>
  </si>
  <si>
    <t>PROG.</t>
  </si>
  <si>
    <t>EJEC.</t>
  </si>
  <si>
    <t>% EJEC. PERIODO</t>
  </si>
  <si>
    <t>% AVANC. TOTAL</t>
  </si>
  <si>
    <t>AVANCE CUALITATIVO</t>
  </si>
  <si>
    <t>EVIDENCIAS</t>
  </si>
  <si>
    <t>OBSERVACIONES PLANEACIÓN</t>
  </si>
  <si>
    <t>ACUM. PROG.</t>
  </si>
  <si>
    <t>N/A</t>
  </si>
  <si>
    <t>Convergencia Regional</t>
  </si>
  <si>
    <t>Catalizador 5: Fortalecimiento institucional como motor de cambio para recuperar la confianza de la ciudadanía y para el fortalecimiento del vínculo Estado Ciudadanía</t>
  </si>
  <si>
    <t>Lucha contra la corrupción en las entidades públicas nacionales y territoriales - Entiades públicas territoriales y nacionales fortalecidas</t>
  </si>
  <si>
    <t>Alimentación Escolar</t>
  </si>
  <si>
    <t>OE6 Fortalecer la gestión institucional mediante la optimización de procesos, el empoderamiento del talento humano, la gestión del conocimiento, las tecnologías de la información y la comunicación, con el fin de mejorar la oferta institucional en términos de calidad y eficiencia.</t>
  </si>
  <si>
    <t xml:space="preserve">Direccionamiento Estratégico </t>
  </si>
  <si>
    <t xml:space="preserve">Gestión presupuestal y eficiencia del gasto público </t>
  </si>
  <si>
    <t>1 Ampliación del programa de alimentación escolar a nivel nacional</t>
  </si>
  <si>
    <t xml:space="preserve">1.1 Ampliar el acceso a complementos alimentarios de los estudiantes matriculados en el sector oficial </t>
  </si>
  <si>
    <t>1.1.1 Servicio de Asistencia Técnica para la implementación del PAE</t>
  </si>
  <si>
    <t>1.1.1.3 Implementar mecanismos para la divulgación del PAE y el fortalecimiento de las capacidades territoriales</t>
  </si>
  <si>
    <t>Dirección General - Planeación</t>
  </si>
  <si>
    <t>Direccionamiento estratégico</t>
  </si>
  <si>
    <t>110-01</t>
  </si>
  <si>
    <t xml:space="preserve">Elaborar y difundir instrumentos y/o herramientas en materia de planeación y seguimiento a la gestión institucional para el fortalecimiento en la toma de decisiones </t>
  </si>
  <si>
    <t>Número de informes con instrumentos y/o herramientas elaborados y difundidos</t>
  </si>
  <si>
    <t>Sumatoria de instrumentos y/o herramientas en materia de planeación y seguimiento a la gestión institucional elaboradas y difundidas</t>
  </si>
  <si>
    <t>Número</t>
  </si>
  <si>
    <t xml:space="preserve">Informe de gestión </t>
  </si>
  <si>
    <t xml:space="preserve">Se elaboró informe de gestión denominado "Boletín informativo" sobre el seguimiento al plan de acción institucional con corte al cuarto trimestre de 2023. En este documento se identifican los avances frente a las actividades planteadas y asimismo, se generaron las respectivas recomendaciones para toma de desiciones.
Esta información fue divulgada el 19 de marzo a través de correo electrónico  para conocimiento de todos los funcionarios y contratistas de la Unidad </t>
  </si>
  <si>
    <t>* Informe de gestión "Boletín informativo"
* Correo electrónico de divulgación</t>
  </si>
  <si>
    <t xml:space="preserve">Planeación institucional </t>
  </si>
  <si>
    <t>110-02</t>
  </si>
  <si>
    <t>Diseñar e implementar mecanismos y estrategias con el fin de fortalecer el Sistema Integrado de Gestión de la Unidad.</t>
  </si>
  <si>
    <t xml:space="preserve">Número de informes con avance frente a los mecanismos y estrategias diseñados e implementados para fortalecer el Sistema Integrado de Gestión </t>
  </si>
  <si>
    <t>Sumatoria de mecanismos y estrategias diseñados e implementados</t>
  </si>
  <si>
    <t>No programaron actividades para este periodo</t>
  </si>
  <si>
    <t>Informes semestral de seguimiento a la implementación del SIG</t>
  </si>
  <si>
    <t>Avance en la implementación de mecanismos  y estrategias que fortalezacan el Sistema Integrado de Gestión</t>
  </si>
  <si>
    <t>Educación con Calidad</t>
  </si>
  <si>
    <t>La construcción de un sistema educativo articulado, participativo, descentralizado y con mecanismos eficaces de concertación</t>
  </si>
  <si>
    <t>Seguridad Humana y Justicia Social</t>
  </si>
  <si>
    <t>Catalizador: B. Superación de
privaciones como fundamento de la
dignidad humana y condiciones
básicas para el bienestar</t>
  </si>
  <si>
    <t>Educación de Calidad para reducir la desigualdad - Por un Programa de Alimentación Escolar (PAE) más equitativo, que contribuya al bienestar y la seguridad alimentaria</t>
  </si>
  <si>
    <t>OE2 Promover una operación más descentralizada del PAE a cargo de los municipios, que fomente el desarrollo y crecimiento de las economías locales y regionales, privilegiando la participación de las comunidades en la operación y el control social del programa, mediante el diseño e implementación del modelo de operación del PAE en los municipios de las ETC departamentales, con el fin de mejorar la eficiencia, eficacia y transparencia del programa.</t>
  </si>
  <si>
    <t xml:space="preserve">Información y Comunicación </t>
  </si>
  <si>
    <t xml:space="preserve">Transparencia, acceso a la información pública y lucha contra la corrupción </t>
  </si>
  <si>
    <t>Plan Anticorrupción y de Atención al Ciudadano</t>
  </si>
  <si>
    <t>Dirección General - Comunicaciones</t>
  </si>
  <si>
    <t>Comunicación estratégica</t>
  </si>
  <si>
    <t>120-01</t>
  </si>
  <si>
    <t>Diseñar e implementar una estrategia de comunicación externa e interna, a través de medios institucionales, para difundir en todo el territorio nacional los temas estratégicos y logros del PAE, así como informción de  interés de los colaboradores de la UAPA</t>
  </si>
  <si>
    <t>Estrategia de comunicación diseñada e implementada</t>
  </si>
  <si>
    <t>Sumatoria de Informes de avance frente a la estrategia de comunicación</t>
  </si>
  <si>
    <t>Estrategia de comunicación interna y externa diseñada</t>
  </si>
  <si>
    <t xml:space="preserve">La estrategia de comunicación interna y externa fue diseñada en el primer trimestre y se inició su proceso de ejecución. </t>
  </si>
  <si>
    <t xml:space="preserve">Estrategias de comunicación interna y externa y avances en la implementación. </t>
  </si>
  <si>
    <t>Informe de avance de ejecución de la estrategia.</t>
  </si>
  <si>
    <t>Se ajustó en abril por reducción del presupuesto en $ 96,590,732</t>
  </si>
  <si>
    <t xml:space="preserve">Control Interno </t>
  </si>
  <si>
    <t>Oficina de Control Interno</t>
  </si>
  <si>
    <t>Evaluación y mejoramiento continuo</t>
  </si>
  <si>
    <t>130-01</t>
  </si>
  <si>
    <t>Definir e implementar el Programa anual de auditorías integrales con el fin de evaluar la gestión de los procesos de la UApA.</t>
  </si>
  <si>
    <t>Auditorías programadas ejecutadas</t>
  </si>
  <si>
    <t>(Número de auditorias ejecutadas / Total auditorías programadas) * 100</t>
  </si>
  <si>
    <t>Porcentaje</t>
  </si>
  <si>
    <t>Elaboración del programa anual de auditorías y presentación ante el Comité Institucional de Coordinación de Control Interno</t>
  </si>
  <si>
    <t xml:space="preserve">Se realizó la convocatoria para llevar a cabo el 20 de marzo la primera sesión ordinaria 2024 del Comité Institucional de Coordinación de Control Interno, con la siguiente propuesta de temas a tratar:
1. Estado del Sistema de Control Interno de la UApA – segundo semestre 2023
2. Presentación de los avances de los planes de mejoramiento suscritos con la CGR
3. Presentación y aprobación del Plan Anual de Auditorías para la vigencia 2024
4. Revisión de la información contenida en los Estados Financieros de la entidad vigencia 2023 y hacer las recomendaciones que se consideren pertinentes.
5. Sensibilización respecto Control Fiscal Interno (CFI)
6. Presentación propuesta actualización matriz de riesgos institucionales (riesgos fiscales).
7. Presentación propuesta programa anual de auditorías internas de calidad.
</t>
  </si>
  <si>
    <t>Citación
Propuesta del Plan Anual de Auditorías para la vigencia 2024  
Presentación PowerPoint para el Comité Institucional de Coordinación de Control Interno.</t>
  </si>
  <si>
    <t>Ejecución auditorías programadas para el periodo y presentación de informes de ley</t>
  </si>
  <si>
    <t>Se ajustó en abril por reducción del presupuesto en $ 13,355,612</t>
  </si>
  <si>
    <t>Gestión con valores para resultados</t>
  </si>
  <si>
    <t xml:space="preserve">Defensa jurídica </t>
  </si>
  <si>
    <t>Dirección General - Jurídica</t>
  </si>
  <si>
    <t>Gestión jurídica </t>
  </si>
  <si>
    <t>140-01</t>
  </si>
  <si>
    <t xml:space="preserve">Revisar la pertinencia de la actualización del reglamento del Comité de Conciliación de la UApA, en el marco de la implementación de la política de  la defensa jurídica del Modelo Integrado de Planeación y Gestión </t>
  </si>
  <si>
    <t>Documento de actualización del reglamento del Comité de Conciliación de la UApA, revisado</t>
  </si>
  <si>
    <t xml:space="preserve">Sumatoria de documentos revisados </t>
  </si>
  <si>
    <t>n/a</t>
  </si>
  <si>
    <t>Reglamento del Comité de conciliación de la UApA revisado</t>
  </si>
  <si>
    <t>OE1 Incrementar progresivamente la cobertura hasta alcanzar la universalidad, y en el marco de la estrategia “Hambre Cero”, brindar atención en los municipios con alto riesgo de inseguridad alimentaria durante el receso escolar, por medio de instrumentos financieros normativos y técnicos, con el propósito de mejorar el acceso, permanencia, bienestar y seguridad alimentaria de los NNAJ en el sistema educativo oficial</t>
  </si>
  <si>
    <t>1.1.2 Servicio de apoyo financiero a entidades territoriales para la ejecución de estrategias de permanencia con alimentación escolar</t>
  </si>
  <si>
    <t>1.1.2.1 Distribuir a las Entidades Territoriales Certificadas, los recursos del Presupuesto General de la Nación, destinados a cofinanciar la operación del Programa de Alimentación Escolar</t>
  </si>
  <si>
    <t>Subdirección General</t>
  </si>
  <si>
    <t>Gestión de los recursos financieros del PAE</t>
  </si>
  <si>
    <t>200-01</t>
  </si>
  <si>
    <t>Distribuir a las entidades territoriales, los recursos del Presupuesto General de la Nación, destinados a cofinanciar la operación del Programa de Alimentación Escolar, atendiendo los criterios de focalización y priorización</t>
  </si>
  <si>
    <t>Porcentaje de recursos girados a las ETC</t>
  </si>
  <si>
    <t>(Recursos girados a la ETC en el trimestre/Recursos programados en el trimestre) *100</t>
  </si>
  <si>
    <t>Distribución trimestral de recursos de acuerdo con el comportamiento historico de las Transferencias a las ETC</t>
  </si>
  <si>
    <t>Teniendo en cuenta las resoluciones de asignación y que algunas ETC solicitaron modificación de los giros para el primer trimestre de la vigencia 2024,  la unidad procedio a realizar dos giros por valor total de $777.176.979.798, superando el valor proyectado en un inicio.</t>
  </si>
  <si>
    <t xml:space="preserve">Informe ejecutivo avance primer trimestre </t>
  </si>
  <si>
    <t xml:space="preserve"> 1.1.2.2Hacer seguimiento a la operación y ejecución de los recursos del Programa de Alimentación Escolar asignados a las entidades territoriales</t>
  </si>
  <si>
    <t>Gestión integral para la prestación del servicio PAE </t>
  </si>
  <si>
    <t>200-02</t>
  </si>
  <si>
    <t>Realizar seguimiento a la ejecución de los recursos y operación del PAE mediante verificación de las diferentes fuentes de información oficiales disponibles.</t>
  </si>
  <si>
    <t>Informe de seguimiento a la ejecución de recursos y operación del PAE.</t>
  </si>
  <si>
    <t>Sumatoria de Informes de seguimiento a la ejecución de recursos y operación del PAE, elaborados</t>
  </si>
  <si>
    <t>Elaborar el Informe de seguimiento a la ejecución de recursos y operación del PAE vigencia 2023 y del primer trimestre 2024.</t>
  </si>
  <si>
    <t>Elaborar el Informe de seguimiento a la ejecución de recursos y operación del PAE, del segundo trimestre 2024.</t>
  </si>
  <si>
    <t>Elaborar el Informe de seguimiento a la ejecución de recursos y operación del PAE, tercer trimestre 2024.</t>
  </si>
  <si>
    <t>Se ajustó en abril por incremento del presupuesto en $ 1,573,200,000</t>
  </si>
  <si>
    <t>200-03</t>
  </si>
  <si>
    <t>Realizar apoyo integral a la gestión institucional para la debida operación del PAE.</t>
  </si>
  <si>
    <t>Informe final</t>
  </si>
  <si>
    <t>Sumatoria de Informes</t>
  </si>
  <si>
    <t>No tenía programadas actividades para este periodo</t>
  </si>
  <si>
    <t>Informe consolidado del apoyo integral prestado a la operación del PAE</t>
  </si>
  <si>
    <t>Se ajustó en abril por reducción del presupuesto en $ 4,261,549,076</t>
  </si>
  <si>
    <t>OE3 Fortalecer las capacidades de las entidades territoriales, mediante la asistencia técnica, que promueva entornos escolares saludables y el desarrollo socioemocional orientado a la alimentación saludable de los NNAJ del sistema educativo oficial.</t>
  </si>
  <si>
    <t xml:space="preserve">Participación ciudadana en la gestión pública </t>
  </si>
  <si>
    <t>Gestión administrativa </t>
  </si>
  <si>
    <t>200-04</t>
  </si>
  <si>
    <t>Atender requerimientos para brindar asistencia técnica en todo el territorio nacional</t>
  </si>
  <si>
    <t>Informe de avance</t>
  </si>
  <si>
    <t>Sumatoria de informes</t>
  </si>
  <si>
    <t xml:space="preserve">Informe de avance I trimestre </t>
  </si>
  <si>
    <t>El equipo de profesionales de la Subdirección realiza el acompañamiento a las ETC que han solicitado asistencias técnicas en el area financiera 
Para este trimestre, en cuanto al pago desplazamiento de contratistas se realizarón pagos por valor de $ 7.517.417 y para ell pago de tiquetes, este monto se realizó por valor de $ 19.969.704.00.
Es importante indicar que el contrato No UAPA-SA-SI-01-2023, se adición en $75.000.000, el cual termino en el mes de marzo de la presente vigencia.</t>
  </si>
  <si>
    <t>Informe de avance II trimestre</t>
  </si>
  <si>
    <t>Informe de avance III trimestre</t>
  </si>
  <si>
    <t>200-05</t>
  </si>
  <si>
    <t>Atender requerimientos logísticos para la realización de eventos programados en el marco de la misionalidad de la UApA</t>
  </si>
  <si>
    <t>El proceso de contratación para el operador logistico se encuentra en la etapa precontractual, se cuenta con la siguiente información: Tarifa operador logistico, presupuesto estimado, Anexo técnico Operador logistico, Plan anual de eventos, Matriz de riesgo contractual, Estudio del sector y mercado, Estudios previos Operador logistico, y se adjunta informe de acciones adelantadas en el trimestre</t>
  </si>
  <si>
    <t>Informe ejecutivo avance primer trimestre</t>
  </si>
  <si>
    <t>Se ajustó en abril por reducción del presupuesto en $ 2,100,000</t>
  </si>
  <si>
    <t>Catalizador: B. Superación de 
privaciones como fundamento de la 
dignidad humana y condiciones 
básicas para el bienestar</t>
  </si>
  <si>
    <t>Gestión presupuestal y eficiencia del gasto público</t>
  </si>
  <si>
    <t>200-06</t>
  </si>
  <si>
    <t>Fortalecer la estrategia de descentralización del PAE</t>
  </si>
  <si>
    <t>Estrategia de descentralización del PAE fortalecida</t>
  </si>
  <si>
    <t>Sumatoria de informes de avance frente al fortalecimiento de la estrategia de descentralización del PAE</t>
  </si>
  <si>
    <t>Informe de avance frente al fortalecimiento de la estrategia de descentralización del PAE</t>
  </si>
  <si>
    <t>OE5 Promover la eficiencia y transparencia a partir del fortalecimiento de las capacidades de las ETC y el despliegue del SiPAE, con el fin de prevenir hechos de corrupción y aumentar la confianza frente al programa y la Unidad.</t>
  </si>
  <si>
    <t xml:space="preserve">Gobierno digital </t>
  </si>
  <si>
    <t>Plan Estratégico de Tecnologías de la Información y las Comunicaciones -­ PETI</t>
  </si>
  <si>
    <t>2 Fortalecimiento de los sistemas de información para la gestión de la Alimentación Escolar Nacional</t>
  </si>
  <si>
    <t xml:space="preserve"> 2.1 Fortalecer la gestión y el seguimiento del PAE a través de herramientas TIC</t>
  </si>
  <si>
    <t>2.1.1 Servicio de información en materia educativa</t>
  </si>
  <si>
    <t>2.1.1.1 Desarrollar y poner en marcha el sistema de información del PAE</t>
  </si>
  <si>
    <t>Subdirección de Información</t>
  </si>
  <si>
    <t>Gestión de la tecnología e información</t>
  </si>
  <si>
    <t>210-01</t>
  </si>
  <si>
    <t>Realizar el desarrollo de un (1) subsistema del ecosistema SiPAE, y la implementación de MiPAE</t>
  </si>
  <si>
    <t>Subistemas desarrollados e implementados</t>
  </si>
  <si>
    <t>Sumatoria de subistemas desarrollados e implementados</t>
  </si>
  <si>
    <r>
      <rPr>
        <b/>
        <sz val="8"/>
        <rFont val="Calibri"/>
        <family val="2"/>
        <scheme val="minor"/>
      </rPr>
      <t>Desarrollo:</t>
    </r>
    <r>
      <rPr>
        <sz val="8"/>
        <rFont val="Calibri"/>
        <family val="2"/>
        <scheme val="minor"/>
      </rPr>
      <t xml:space="preserve"> Contratación (RAS)</t>
    </r>
  </si>
  <si>
    <t xml:space="preserve">* Se avanzó en la contratación de los profesionales que apoyaran en los procesos de planificación, control, monitoreo, seguimiento, desarrollo, prueba, implementación y soporte de las soluciones de software de la UApA, incluidos los subsistemas del Ecosistema de Información SiPAE. 
* En el marco del proceso de implementación del SiPAE en el territorio se realizó la contratación de un profesional para el apoyo en la implementacion y seguimiento a la estrategia de comunicaciones de la UApA para el despliegue del SiPAE.
*  Se avanzó en la formulación de los estudios previos del convenio de asistencia técnica a suscribir con el Bnaco Mundial, denominado RAS. Así como la estructuración de actividades y costos del componente de apropiación e implementación del SiPAE. </t>
  </si>
  <si>
    <t xml:space="preserve"> - Contrato No. UAPA-OPS-048-2024
 - Contrato No. UAPA-OPS-052-2024
 - Contrato No. UAPA-OPS-053-2024
 - Contrato No. UAPA-OPS-027-2024
 - Proyecto de estudios previos del convenio RAS con el Banco Mundial y presupuesto de las actividades del componente del SiPAE. </t>
  </si>
  <si>
    <t>Seguridad digital</t>
  </si>
  <si>
    <t>Plan de Seguridad y Privacidad de la Información</t>
  </si>
  <si>
    <t>2.2 Implementar mejoras tecnológicas para la gestión de la Unidad de Alimentos para Aprender</t>
  </si>
  <si>
    <t>2.2.1 Servicio de información implementado</t>
  </si>
  <si>
    <t>2.2.1.1Levantamiento de requerimientos</t>
  </si>
  <si>
    <t>210-02</t>
  </si>
  <si>
    <t>Migrar e implementar los componentes que hacen parte del Sistema de Gestión de Seguridad y Privacidad de la Información de la UApA según la normatividad vigente</t>
  </si>
  <si>
    <t>Avance en la migración e  implementación del Sistema de Gestión de Seguridad y Privacidad de la Información.</t>
  </si>
  <si>
    <t>(Número de actividades ejecutadas/Número de actividades programadas)*100</t>
  </si>
  <si>
    <t>Ejecución de las actividades y entregables programados para el primer trimestre</t>
  </si>
  <si>
    <t xml:space="preserve"> Se avanzó en la formulación del plan de trabajo de seguridad y privacidad de la información de la UApA. Se relacionan las actas de inicio de los profesionales que participaron en la formulación del plan de trabajo.
Se informa que, no se programaron actividades para el primer trimestre; por ello, no se presenta ejecución de actividades y entregables correspondientes.</t>
  </si>
  <si>
    <t xml:space="preserve">  - Plan de Trabajo
-  Acta de inicio contrato No. UAPA-OPS-056-2024
 - Acta de inicio contrato No. UAPA-OPS-023-2024
</t>
  </si>
  <si>
    <t>Ejecución de las actividades y entregables programados para el segundo trimestre</t>
  </si>
  <si>
    <t>2.3 Promover el acceso y uso de la información del PAE para la toma de decisiones</t>
  </si>
  <si>
    <t>2.3.1 Servicio de monitoreo y seguimiento a partir de la analítica de datos del PAE</t>
  </si>
  <si>
    <t>2.3.1.1Diseñar y actualizar un modelo de analítica de datos del Programa de Alimentación Escolar para la toma de decisiones</t>
  </si>
  <si>
    <t>210-03</t>
  </si>
  <si>
    <t>Construir diagnóstico de las fuentes de información de la Unidad que permita establecer la ruta a seguir para un modelo de analítica de datos.</t>
  </si>
  <si>
    <t>Avance del diagnóstico para establecer un modelo de analítica de datos</t>
  </si>
  <si>
    <t>Sumatoria de modelos de analítica de datos</t>
  </si>
  <si>
    <t>Estudios previos (RAS)</t>
  </si>
  <si>
    <t>Se realizó la contratación del profesional que estará encargado de realizar todo el levantamiento de la información para poder consolidar un diagnóstico que nos lleve a establecer un modelo de analítica de datos.</t>
  </si>
  <si>
    <t xml:space="preserve"> - Contrato No. UAPA-OPS-040-2024</t>
  </si>
  <si>
    <t>Avance documento diagnóstico para el segundo trimestre</t>
  </si>
  <si>
    <t>Avance documento diagnóstico para el tercer trimestre</t>
  </si>
  <si>
    <t xml:space="preserve">Documento diagnóstico </t>
  </si>
  <si>
    <t>2.2.1.2 Desarrollo</t>
  </si>
  <si>
    <t>210-04</t>
  </si>
  <si>
    <t>Apoyar con soporte en la infraestructura tecnológica de la UApA.</t>
  </si>
  <si>
    <t>Avance en la adquisición de productos y servicios que soportan la infraestructura tecnológica</t>
  </si>
  <si>
    <t>Sumatoria de informes sobre el avance</t>
  </si>
  <si>
    <t>Se elaboraron los estudios previos y documentos precontractuales para la contratación del software de la mesa de ayuda. Se realizo la contracción para el servicio de impresión, escaneo y fotocopiado sin suministro de papel para el desarrollo de las actividades operacionales de las diferentes dependencias de la Unidad. Frente al licenciamiento del software de ArcGis, office 365 y de las 2 nubes de Microsoft Azure, se pagaron a finales del año pasado y se volverá a realizar su pago hasta cuarto trimestre del 2024.</t>
  </si>
  <si>
    <t xml:space="preserve">Informe de avance </t>
  </si>
  <si>
    <t>OE4 Implementar modelos diferenciales, inclusivos y diversos para la operación del PAE en la zona urbana y en las ruralidades, con pertinencia territorial y enfoque étnico, priorizando las modalidades de preparación en sitio y el rescate del patrimonio gastronómico, con el fin de aportar en la alimentación saludable y la seguridad alimentaria de los NNAJ del sistema educativo oficial.</t>
  </si>
  <si>
    <t xml:space="preserve">Gestión del conocimiento y la innovación </t>
  </si>
  <si>
    <t>1.1.1.2 Desarrollar modelos de operación diferencial, con pertinencia territorial y enfoque étnico</t>
  </si>
  <si>
    <t>Subdirección de Análisis, Calidad e Innovación</t>
  </si>
  <si>
    <t>Gestión de la calidad e innovación de la alimentación escolar. </t>
  </si>
  <si>
    <t>220-01</t>
  </si>
  <si>
    <t>Actualizar los lineamientos, anexos técnicos, documentos e instrumentos que favorezcan la operación del Programa de Alimentación Escolar - PAE con pertinencia territorial</t>
  </si>
  <si>
    <t>Porcentaje de avance en la ejecución del plan de trabajo</t>
  </si>
  <si>
    <t>(Número de actividades desarrolladas / total actividades del plan)*100</t>
  </si>
  <si>
    <t>Expedición de Resolución y anexos técnicos para la operación del PAE general y avance en normatividad de "PAE Rural Disperso"</t>
  </si>
  <si>
    <t>De acuerdo con las competencias de la Subdirección de Análisis, Calidad e Innovación, durante el I trimestre se finalizaron los ajustes de la actualización de los Anexos Técnicos, documentos e instrumentos del PAE por parte de las diferentes áreas, por lo cual el 15 de febrero se remitió para revisión y aprobación del Equipo Directivo de la UApA a fin de continuar con el proceso de expedición de los lineamientos.
Respecto al diseño de los lineamientos técnicos administrativos para el modelo diferencial de PAE para las Ruralidades, se avanzó en la proyección del acto normativo, el cual fue remitido para revisión y aprobación por parte del Equipo Directivo el 13 de febrero de 2024.
Con respecto a la gestión técnica se avanzó en la contratación de 2 profesionales que apoyan el fortalecimiento del componente gastronómico del PAE y los procesos de Calidad e Inocuidad en los lineamientos del Programa. Se destaca el avance en la actualización de los anexos de Alimentación Saludable y Sostenible y Calidad e Inocuidad.
La Expedición de la Resolución no se encuentra dentro de las competencias de la SACI, actualmente tanto la Resolución como los Anexos Técnicos se encuentran en revisión por parte de los Directivos, de tal manera que una vez aprobados se continuará con el proceso de publicación para observaciones y la posterior expedición del acto normativo por parte del área correspondiente.</t>
  </si>
  <si>
    <t>*Correo electrónicos con envío para aprobación por parte de los Directivos
*Proyección acto normativo ajuste Resolución 335 de 2021 y sus anexos
*Proyección acto normativo PAE en la Ruralidad Dispersa</t>
  </si>
  <si>
    <t>Avance en Lineamientos para comunidades NARP y en la NTC del PAE (6717 de 2024)</t>
  </si>
  <si>
    <t>Despliegue y apropiación de lineamientos técnicos del PAE (General, Rural Disperso)</t>
  </si>
  <si>
    <t>Despliegue y apropiación de lineamientos ténicos del PAE y NTC 6717 de 2024.</t>
  </si>
  <si>
    <t xml:space="preserve">Derecho Humano a la Alimentación </t>
  </si>
  <si>
    <t>Catalizador: C. Adecuación de
Alimentos</t>
  </si>
  <si>
    <t>Prácticas de alimentación saludable y adecuadas al curso de vida, poblaciones y territorios - Entornos de desarrollo que incentiven la alimentación saludable y adecuada</t>
  </si>
  <si>
    <t>220-02</t>
  </si>
  <si>
    <t>Diseñar estrategias territoriales que atiendan la calidad y pertinencia, orientados a la mejora continua de la alimentación escolar, en el marco de los modelos de operación del PAE</t>
  </si>
  <si>
    <t>Plan de trabajo para el diseño de estrategias territoriales que atiendan la calidad y pertinencia, orientados a la mejora continua de la alimentación escolar, en el marco de los modelos de operación del PAE. Definición de EP de Convenios y contratos</t>
  </si>
  <si>
    <t>Se realizó el diseño de los procesos contractuales para la mejora continua del PAE.
Se contruyó el plan de trabajo para los procesos de Muestreo Microbiológico y fisicoquímico del PAE, estrategia de estandarización de recetas y porciones en el PAE, convenio UApA - FAO y II Fase de la Norma Técnica Colombiana de la gestión del PAE.
Muestreo MB y FQ: Durante el I trimestre se realizó el borrador de los estudios previos con revisión jurídica inicial, con la cual se ajustaron los productos requeridos en la etapa precontractual; de la misma manera se avanzó en la invitación a cotizar para las Universidades. Como propuesta  alterna para la ejecución del proyecto, se desarrolló articulación con el Invima teniendo en cuenta la capacidad técnica de esta Entidad. 
Estandarización: En el I trimestre se realizó el diseño de estudios previos e invitación a cotizar por parte de las Universidades,  referente al proceso de Estandarización de Recetas que tiene como objeto:  “Diseñar la estrategia y piezas educomunicativas para la estandarización de recetas y porciones en el Programa de Alimentación Escolar con enfoque diferencial, territorial y étnico, en el marco de la promoción de alimentación saludable y sostenible”.
ICONTEC: En el I trimestre, se avanzó con la estructuración del Estudio previo, el estudio de costos, la propuesta económica por parte de ICONTEC y la expedición del CDP del proceso que tiene por objeto: "Diseñar el proceso normativo para el desarrollo de una Norma Técnica Colombiana para la planificación, contratación, control y seguimiento del Programa de Alimentación Escolar (PAE) - Segunda etapa". El proceso se encuentra en paso del jurídico asignado para la elaboración de la minuta del contrato.
FAO: en el I trimestre se avanzó en la proyección de estudios previos, propuesta de cronograma de actividades  y del documento PRODOC correspondiente al convenio UApA – FAO que tiene por objeto: “Aunar esfuerzos entre la Organización de las Naciones Unidas para la Alimentación y la Agricultura (FAO) y la Unidad Administrativa Especial de Alimentación Escolar, para el fortalecimiento de la alimentación escolar para el país en el marco de la Schools Meal Coalition”.</t>
  </si>
  <si>
    <t>•Plan de Trabajo
Muestreo MB y FQ:
• Estudio Previo
• Modelo de invitación a cotizar
Estandarización
•  Estudios Previos
• invitaciones a cotizar enviadas mediante el SAC a las Universidades.
ICONTEC
• Estudio previo v05
• Estudio de costos
• Matriz de riesgo
• CDP
FAO
• Avance estudios previos última versión 22032024
• Documento PRODOC versión revisada 22032024
• Cronograma de actividades versión 15032024</t>
  </si>
  <si>
    <t xml:space="preserve">Avance en las actividades previstas en el plan de trabajo para el diseño de estrategias territoriales que atiendan la calidad y pertinencia, orientados a la mejora continua de la alimentación escolar, en el marco de los modelos de operación del PAE. </t>
  </si>
  <si>
    <t>Avance en las actividades previstas en el plan de trabajo para el diseño de estrategias territoriales que atiendan la calidad y pertinencia, orientados a la mejora continua de la alimentación escolar, en el marco de los modelos de operación del PAE</t>
  </si>
  <si>
    <t>220-03</t>
  </si>
  <si>
    <t>Desarrollar capacidades  técnicas en la gestión y operación del PAE, a nivel institucional y comunitario.</t>
  </si>
  <si>
    <t>Personas que  participan en las actividades para el desarrollo de capacidades tecnicas en la gestión y operación del PAE.</t>
  </si>
  <si>
    <t>Sumatoria de  participantes en las actividades desarrolladas</t>
  </si>
  <si>
    <t>Número de Personas que  participan en las actividades para el desarrollo de capacidades tecnicas en la gestión y operación del PAE.</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</si>
  <si>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calidad e inocuidad, escuela PAE en temas de planeación alimentaria y generalidades de la resolución 18858 de 2018, PAE rural, alimentación saludable y sostenible, proveeduría de alimentos, orientaciones para inicio de atención PAE 2024, manejo de lácteos en el PAE e implementación modalidad de comida caliente transportada. Con un registro total de 1391 participantes.</t>
  </si>
  <si>
    <t>Listados de asistencia.
Grabaciones asistencias técnicas y espacios de cualificación virtual.
Informes de comisión (visitas a territorio</t>
  </si>
  <si>
    <t>1.1.1.1 Brindar orientaciones técnicas en la calidad y pertinencia de la prestación del servicio de alimentación escolar</t>
  </si>
  <si>
    <t>Subdirección de Fortalecimiento</t>
  </si>
  <si>
    <t>230-01</t>
  </si>
  <si>
    <t>Diseñar y desarrollar el plan integral de asistencia técnica para el fortalecimiento de la gestión en los territorios</t>
  </si>
  <si>
    <t xml:space="preserve">Avance de implementación del plan de asistencia técnica </t>
  </si>
  <si>
    <t>Número de asistencias realizadas / Número de asistencias programadas</t>
  </si>
  <si>
    <t>Informe de avance en la implementación del Plan de Asistencia Técnica</t>
  </si>
  <si>
    <t>Se realizó informe y reporte consolidado de Asistencia Técnica donde se relacionan las acciones adelantadas, se identica el desarrollo de acciones de asistencia técncia en las 97 ETC, se reporta por cada actividad: 
• ACOMPAÑAMIENTO TERRITORIAL  - PRESENCIAL: 41 ETC			
• ASISTENCIA TÉCNICA – PRESENCIAL EN LA UAPA O MEN : 11 ETC
• ASISTENCIA TÉCNICA – VIRTUAL:  51 ETC
• ASISTENCIA TÉCNICA - VIRTUAL COLECTIVA: 97 ETC</t>
  </si>
  <si>
    <t>Informe de asistencia técnica</t>
  </si>
  <si>
    <t xml:space="preserve">100%
</t>
  </si>
  <si>
    <t>230-02</t>
  </si>
  <si>
    <t>Desarrollar capacidades técnicas en la gestión dirigida a los actores PAE de las entidades territoriales</t>
  </si>
  <si>
    <t>Actores con capacidades técnicas desarrolladas</t>
  </si>
  <si>
    <t>Sumatoria de actores PAE vinculados con procesos en capacidades técnicas desarrolladas.</t>
  </si>
  <si>
    <t xml:space="preserve">No se programó meta para el primer trimestre; sin embargo, se realizó reporte consolidado identificando en las 97 ETC los actores a los que se han dirigido las acciones de asistenica técnica , se reporta em total 3.085 asistentes de las entidades territoriales, identificando por los siguientes actores para el presente periodo
•	SECRETARIO DE EDUCACIÓN ETC:		53
•	LIDER DE PERMANENCIA / COBERTURA  ETC:		105
•	LIDER PAE - COORDINADOR PAE:		209
•	PROFESIONALES DE OTRAS DEPENDENCIAS (DIFERENTE AL EQUIPO PAE):	23
•	PROFESIONALES DEL EQUIPO PAE: 1.897
•	PROFESIONALES ETNC: 514
•	RECTORES / DOCENTES: 71
•	INTEGRANTES CAE: 20
•	ENTE DE CONTROL: 2
•	OPERADOR PAE: 8
•	INTERVENTORIA: 64
•	AUTORIDAD INDÍGENA: 119
 </t>
  </si>
  <si>
    <t>Reportes consolidados de actores</t>
  </si>
  <si>
    <t>Diseño y construcción del plan operativo de los proyectos orientador a fortalecer capacidades.</t>
  </si>
  <si>
    <t>Registro de actores PAE vinculados con procesos en capacidades técnica desarrolladas.</t>
  </si>
  <si>
    <t>Se realiza ajuste en abril, incrementando la meta física anual de 400 a 500</t>
  </si>
  <si>
    <t>230-03</t>
  </si>
  <si>
    <t>Apoyar la implementación de acciones que permitan articular la comunicación de la Unidad con las entidades territoriales a través de los instrumentos y la información emitida por la UAPA para el fortalecimiento de la implementación del programa de alimentación escolar.</t>
  </si>
  <si>
    <t>Informe de Avance</t>
  </si>
  <si>
    <t>Sumatoria de planes de fortalecimiento formulados a las entidades territoriales</t>
  </si>
  <si>
    <t>Construcción e implementación de Planes de fortalecimiento.</t>
  </si>
  <si>
    <t>Se realizó la estructruación y actualización de la heramienta para reporte de línea de base conforme las condiciones de operación vigente se inicia reporte y consolidación desde el segundo trimestre</t>
  </si>
  <si>
    <t>Reporte del avance de las acciones</t>
  </si>
  <si>
    <t xml:space="preserve">En abril se realizó ajuste en la redacción de la actividad, indicador y la meta física anual.
</t>
  </si>
  <si>
    <t>230-04</t>
  </si>
  <si>
    <t>Realizar seguimiento a la implementación del PAE en contratación, continuidad, calidad de la prestación del servicio, participación ciudadada con la identificación de alertas en la gestión territorial.</t>
  </si>
  <si>
    <t>Reportes de seguimiento a la implementación del PAE</t>
  </si>
  <si>
    <t>Sumatoria de reportes INOP (Informe de operación)</t>
  </si>
  <si>
    <t>Informes de operación correspondientes a la implementación del PAE</t>
  </si>
  <si>
    <t>Se realizó reporte del seguimiento a la operación correspondiente al informe de operación - INOP</t>
  </si>
  <si>
    <t>Ocho (8) informes de operación INOP</t>
  </si>
  <si>
    <t>Subdirección de Gestión Corporativa</t>
  </si>
  <si>
    <t>Gestión contractual y adquisiciones </t>
  </si>
  <si>
    <t>240-01</t>
  </si>
  <si>
    <t>Elaborar y revisar la documentación requerida para la contratación de los servicios y bienes de la entidad en las diferentes etapas de contratación conforme a las necesidades planteadas por  las dependencias de la Unidad</t>
  </si>
  <si>
    <t>Avance en la gestión contractual en sus diferentes etapas</t>
  </si>
  <si>
    <t>Numero de informes de la gestión contractual en sus diferentes etapas</t>
  </si>
  <si>
    <t>Informe de estado de la contratación</t>
  </si>
  <si>
    <t>Conforme a la programación del Plan Anual de Adquisiciones - PAA, desde el proceso de gestión contractual se adelantaron las gestiones requeridas para la adquisición de bienes y servicios, para lo cual, en el primer trimestre de la vigencia 2024 se contratato 60 de las 66 líneas programadas por las diferentes dependencias para este período.</t>
  </si>
  <si>
    <t>Informe de estado de la contratación, relacionado con el  seguimiento a las líneas del Plan Anual de Adquisiciones PAA.</t>
  </si>
  <si>
    <t>Informe de la gestión contractual en el periodo</t>
  </si>
  <si>
    <t xml:space="preserve">En abril se realizaron ajustes en la redacción del indicador y de la fórmula de cálculo y se disminuyeron recursos por $ 7.989.333,33
</t>
  </si>
  <si>
    <t xml:space="preserve">Talento Humano </t>
  </si>
  <si>
    <t xml:space="preserve">Integridad </t>
  </si>
  <si>
    <t>Gestión del talento humano </t>
  </si>
  <si>
    <t>240-02</t>
  </si>
  <si>
    <t>Programar y ejecutar las actividades para el fomento de la política pública de integridad, transparencia y lucha contra la corrupción, con el propósito de fortalecer el sentido de pertenencia y vocación del servicio público.</t>
  </si>
  <si>
    <t>Actividades  para el fomento de la política pública de integridad, transparencia y lucha contra la corrupción programadas y ejecutadas</t>
  </si>
  <si>
    <t>(Numero de actividades ejecutadas/número de actividades programadas)*100</t>
  </si>
  <si>
    <t>No programaron actividades para este periodo; sin embargo, informan lo siguiente:
Para el fomento de la política pública de integridad y transparencia, conforme al cronograma establecido, se avanzó en la ejecución de las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 el cual tiene como objetivo crear un personaje que simbolice la integridad en la UApA.</t>
  </si>
  <si>
    <t>Fotos de la actividad jornada de vacunación
Correo electrónico de envio de la resolución y publicación en la página web. 
Resolución firmada
Pieza informativa del concurso</t>
  </si>
  <si>
    <t>Reporte de actividades ejecutadas de acuerdo con el cronograma establecido para el periodo</t>
  </si>
  <si>
    <t xml:space="preserve">En abril se modificó la fórmula de cálculo, la unidad de medida y la meta. Se reduce la asignación en 14.000.000
</t>
  </si>
  <si>
    <t>Talento Humano</t>
  </si>
  <si>
    <t>Plan Anual de Vacantes</t>
  </si>
  <si>
    <t>240-03</t>
  </si>
  <si>
    <t>Ejecutar el plan anual de vacantes y provisión de recursos humanos que deriven en el aumento de la productividad y la mejora de los procesos</t>
  </si>
  <si>
    <t>Información de OPEC actualizada</t>
  </si>
  <si>
    <t>Oferta pública de empleo (OPEC) actualizada en el aplicativo SIMO de la CNSC</t>
  </si>
  <si>
    <t xml:space="preserve">Número </t>
  </si>
  <si>
    <t>Reporte de actualización de las vacantes</t>
  </si>
  <si>
    <t>Conforme a la programación del Plan anual de vacantes, se realizó la provisión de cuatro (4) empleos por renuncia voluntaria, a saber, un (1) cargo de Libre Nombramiento y Remoción, un (1) cargo Profesional Especializado código 2028 grado 23, y dos (2) cargos Profesional Universitario código 2044 grado 11. Así mismo, se adelantaron acciones para la actualización de la información de los empleos en el aplicativo SIMO, a través de un plan de mejoramiento que con el acompañamiento de la CNSC pretende la revisión y actualización de la información de acuerdo con el último Manual de Funciones y Competencias Laborales de la planta de personal de la Unidad.</t>
  </si>
  <si>
    <t>Reporte de vacantes 
Nombramientos
Renuncias</t>
  </si>
  <si>
    <t xml:space="preserve"> Reporte de actualización OPEC en SIMO</t>
  </si>
  <si>
    <t xml:space="preserve">En abril se modifica la redacción de la actividad y de la fórmula de cálculo y se disminuye la meta de 4 a 2. Se elimina un indicador.
</t>
  </si>
  <si>
    <t>Plan Estratégico de Talento Humano</t>
  </si>
  <si>
    <t>240-04</t>
  </si>
  <si>
    <t>Implementar las estrategias para la gestión del talento humano que contribuyan al fortalecimiento de las competencias, capacidades, conocimientos y habilidades de los servidores públicos</t>
  </si>
  <si>
    <t xml:space="preserve">Estrategias de gestión de talento humano implementadas </t>
  </si>
  <si>
    <t>Sumatoria de reportes de avance de las estrategias implementadas</t>
  </si>
  <si>
    <t>Reporte de avance de las actividades</t>
  </si>
  <si>
    <t>Con el propósito de implementar las estrategias que contribuyan en la gestión del talento humano, se efectuó la provisión de (4) vacantes por renuncia voluntaria y se adelantaron acciones para iniciar la actualización de la información de los empleos en el aplicativo SIMO de la CNSC. Respecto al proyecto de formalización laboral, se adelantaron (4) mesas de trabajo con el Ministerio de Educación Nacional, en las cuales se logró adelantar la revisión y aprobación del Estudio Técnico de Formalización y Rediseño Institucional y proyectos de decreto documentos complementarios al proceso. Complementariamente, se proyectaron y aprobaron los cronogramas con las actividades de capacitación y bienestar social a ejecutar en la vigencia 2024, partiendo de los resultados de las encuestas diagnóstico de necesidades y de calidad de vida, como al presupuesto asignado para la vigencia. 
Para el fomento de la política pública de integridad y transparencia, se avanzó en la ejecución de las actividades de apropiación del código de integridad y la interiorización de los nuevos valores adoptados: Empatía y Trabajo en equipo, y se realizó el lanzamiento del concurso de código de integridad “Aliméntate de integridad”. Así mismo, se programaron y ejecutaron las actividades para la promoción de la Seguridad y Salud de los Trabajadores, a través del cumplimiento en el mes de marzo de tres las actividades, como la inscripción al curso de 50 horas para el COPASST ante la ARL, Campaña medidas de bioseguridad en autocuidado y Taller de Mujeres Gestantes.</t>
  </si>
  <si>
    <t>Avances_Plan_Estrategico_Talento_Humano 2024</t>
  </si>
  <si>
    <t>En abril disminuye recursos por $ 198.000.000</t>
  </si>
  <si>
    <t>Plan Institucional de Capacitación</t>
  </si>
  <si>
    <t>240-05</t>
  </si>
  <si>
    <t>Promover los conocimientos, habilidades y actitudes de los servidores públicos, a través de la ejecución de actividades  de educación formal y no formal, en el marco del plan institucional de capacitación</t>
  </si>
  <si>
    <t>Actividades de capacitación realizadas</t>
  </si>
  <si>
    <t>sumatoria de reportes de las actividades de capacitación realizadas</t>
  </si>
  <si>
    <t>No programaron actividades para este periodo; sin embargo, informan lo siguiente:
Conforme al Plan Institucional de Capacitación, se proyectó cronograma con la programación de actividades de capacitación (conocimiento, habilidades y actividades) a ejecutar en la vigencia 2024, partiendo de los resultados de las encuestas diagnóstico de necesidades y presupuesto asignado. De otro lado, se adelantó el programa de inducción y reinducción, organizando los ejes temáticos de la presentación y realizando la citación a los servidores públicos programados para esta actividad.</t>
  </si>
  <si>
    <t>Resultados encuesta de diagnóstico de capacitación
Cronograma de actividades
Programa de inducción y reinducción
Presentación Inducción Institucional</t>
  </si>
  <si>
    <t>Reporte de las actividades de capacitación realizadas</t>
  </si>
  <si>
    <t>En abril disminuye recursos por $ 66.000.000</t>
  </si>
  <si>
    <t>Plan de Incentivos Institucionales</t>
  </si>
  <si>
    <t>240-06</t>
  </si>
  <si>
    <t>Programar y ejecutar actividades de bienestar para los servidores públicos de la Unidad en el marco del plan de incentivos institucionales</t>
  </si>
  <si>
    <t>Actividades de bienestar realizadas</t>
  </si>
  <si>
    <t>sumatoria de reportes de las actividades de bienestar realizadas</t>
  </si>
  <si>
    <t>No programaron actividades para este periodo; sin embargo, informan lo siguiente:
Conforme al Plan de Bienestar Social, se diseñó el cronograma con la programación de actividades de bienestar a llevar a ejecutar en la vigencia 2024, teniendo en cuenta los resultados de las encuestas de calidad de vida y presupuesto asignado. Así mismo, se adelantaron las siguientes actividades, Jornada entrega de cédulas, Imposición Ceniza, Alianza Estratégica Juan Valdez 10% de descuento en productos alimentos y bebidas, Alianza Estratégica visita Ramo, Atenciones individuales compensar y FNA, Charla sistema general de pensiones régimen prima media RPM e historia laboral COLPENSIONES, Alianza TIME SPA, Dia de la mujer - alianza estratégica visita productos Ana María,  Aniversario UAPA sede de la Unidad, Dia del hombre - alianza estratégica visita Teatro nacional y alianza Mac Donald´s, Feria de vivienda FNA – visita oficina  móvil compensar / atenciones individuales compensar y FNA.</t>
  </si>
  <si>
    <t>Resultados encuesta de calidad de vida
Cronograma de actividades
Fotos, listados de asistencia o piezas informativas</t>
  </si>
  <si>
    <t>Reporte de las actividades de bienestar realizadas</t>
  </si>
  <si>
    <t>En abril modifica la redacción del indicador y de la fórmula de cálculo y disminuye recursos por $ 80.000.000</t>
  </si>
  <si>
    <t>Plan de Trabajo Anual en Seguridad y Salud en el Trabajo</t>
  </si>
  <si>
    <t>240-07</t>
  </si>
  <si>
    <t>Programar y ejecutar el plan anual de trabajo del SST, así como el plan de mejoramiento para el cumplimiento de los estándares mínimos requeridos por la norma</t>
  </si>
  <si>
    <t>Actividades del SST programadas y ejecutadas</t>
  </si>
  <si>
    <t>Sumatoria de reportes de las actividades ejecutadas</t>
  </si>
  <si>
    <t>Presentación Plan de Trabajo SST</t>
  </si>
  <si>
    <t>Se ejecutan las siguientes actividades de acuerdo con el plan de trabajo anual de SST: Registro y/o documento de Autoevaluación expedido por la ARL Positiva; Registro de la ejecución y seguimiento al plan de trabajo anual que permita verificar el cumplimiento del mismo; Registro de la Planilla de Pagos a la Seguridad Social y Parafiscales, Inscripción al Curso de 50 horas para el COPASST ante la ARL, Campaña medidas de bioseguridad en autocuidado y Taller de Mujeres Gestantes Así mismo, se realizó seguimiento a las condiciones de salud de los funcionarios, se adelantó la campaña de autocuidado Al día con la UApA y el registros del mantenimiento preventivo y/o correctivo en instalaciones, equipos, máquinas y herramientas.</t>
  </si>
  <si>
    <t>PLANEAR:
1. Estándares mínimos 2023
2. Plan anual de trabajo SST 2024
3. Afiliación al sistema de seguridad social
4. Cronograma de capacitación 2024
5. Seguimiento al CCL
6. Seguimiento al COPASST
HACER:
1. Campaña de Promoción y Prevención
2. Seguimiento a recomendaciones médicas
3. Registro mantenimiento PyP</t>
  </si>
  <si>
    <t>Reporte de cumplimiento de las actividades de Salud y Seguridad en el Trabajo</t>
  </si>
  <si>
    <t>En abril disminuye recursos por $ 30.000.000</t>
  </si>
  <si>
    <t xml:space="preserve">Gestión documental </t>
  </si>
  <si>
    <t>Plan Institucional de Archivos de la Entidad ­PINAR</t>
  </si>
  <si>
    <t>Gestión documental </t>
  </si>
  <si>
    <t>240-08</t>
  </si>
  <si>
    <t>Definir e implementar las estrategias institucionales de gestión documental  de la información generada por la Unidad</t>
  </si>
  <si>
    <t>Estrategias institucionales para la función archivistica definidas e implementadas</t>
  </si>
  <si>
    <t>Sumatoria de informes de avance estrategias implementadas</t>
  </si>
  <si>
    <t>Políticas, Manuales y Procedimientos actualizados
Soportes de capacitación</t>
  </si>
  <si>
    <t xml:space="preserve">Conforme al PINAR establecido para la vigencia 2024, se inicia la fase de actualización y migración de la documentación registrada en el Sistema Integrado de Gestión, realizando la revisión y actualización de la siguiente información, Caracterización Gestión Documental; Política de Gestión Documental; Política de Gestión de Documento Electrónico e archivo; Política Uso Eficiente de Papel; Modelo de Requisitos para la Gestión de Documentos Electrónicos (MOREQ); Manual de Gestión Documental. Así mismo, se elaboraron las piezas comunicacionales con el objetivo de informar, capacitar y sensibilizar en buenas prácticas, concientizar sobre la importancia de la gestión documental, promover el uso adecuado del sharepoint, fomentar la cultura de responsabilidad. </t>
  </si>
  <si>
    <t>*Propuesta de los siguientes documentos : Caracterización de proceso, política de uso eficiente del papel, política de gestión de documentos electrónicos, política de gestión documental, guía de conformación de expedientes electrónicos archivo de gestión, los cuales  se encuentran en fase de revisión metodológica.
*Piezas comunicacionales</t>
  </si>
  <si>
    <t>Informe de estrategias implementadas para cada periodo</t>
  </si>
  <si>
    <t>En abril reduce la meta física de 7 a 4 y disminuye recursos por $8.070.666,67</t>
  </si>
  <si>
    <t>Relación Estado ciudadano</t>
  </si>
  <si>
    <t>240-09</t>
  </si>
  <si>
    <t>Ejecutar y controlar la salida a producción del Sistema de Atención al Ciudadano que establezca la Unidad, a través de la verificación, soporte e identificación de mejoras</t>
  </si>
  <si>
    <t>Avance de las acciones del Sistema de Atención al Ciudadano</t>
  </si>
  <si>
    <t>Sumatoria de reportes de avance de las acciones ejecutadas del SAC</t>
  </si>
  <si>
    <t>Sistema de Atención al Ciudadano operando</t>
  </si>
  <si>
    <t>Se estableció el cronograma de trabajo para las actividades de despliegue y puesta en marcha del aplicativo ORFEO, a saber, actualización de la información de los usuarios, por dependencia, socialización del lanzamiento con el Equipo Directivo, capacitación con el talento humano (Asistencial) de la Unidad, capacitación con usuarios y acceso a la herramienta y Replicación aplicativa en servidor nuevo
(Migración de información actualizada y validación de funcionamiento). Una vez culminadas las revisiones técnicas finales darán inicio a la ejecución del cronograma.</t>
  </si>
  <si>
    <t>Cronograma para el lanzamiento del aplicativo Orfeo para la Unidad</t>
  </si>
  <si>
    <t>Reporte de avance de las acciones ejecutadas del SAC</t>
  </si>
  <si>
    <t>En abril modifica el indicador y la fórmula de cálculo y disminuye recursos por $ 31.672.000</t>
  </si>
  <si>
    <t>Gestión financiera </t>
  </si>
  <si>
    <t>240-10</t>
  </si>
  <si>
    <t>Revisar, analizar, registrar y controlar las actividades financieras derivadas de los hechos económicos de la Unidad, con el próposito de fortalecer la gestión financiera y contribuir al  cumplimiento de las actividades misionales.</t>
  </si>
  <si>
    <t>Revisión y registro de las operaciones economicas</t>
  </si>
  <si>
    <t>Reportes e informes de las actividades ejecutadas</t>
  </si>
  <si>
    <t>Se recepcionó, liquido y obligó todos las gestiones de pago remitidas de las personas naturales y juridicas en la Central de cuentas de la entidad, realizando asi el respectivo registro en el Sistema de Información Financiera SIIF Nación.
Se registraron y gestionaron los incidentes en el SIIF Nación sobre inconvenientes presentados en el sistema en el trimestre.
Sé apoyó el cierre contable de la vigencia 2023 en materia contable, realizando analisis y registro de comprobantes manuales.
Se apoyo en la emisión de reportes solicitados por la Contraloría.</t>
  </si>
  <si>
    <t>Informe de reporte de las actividades ejecutades</t>
  </si>
  <si>
    <t>En abril adiciona recursos por $ 64.600.000,33</t>
  </si>
  <si>
    <t>Gestión del talento humano, gestión documental, gestión financiera y Gestión contractual y adquisiciones </t>
  </si>
  <si>
    <t>240-11</t>
  </si>
  <si>
    <t>Programar y ejecutar las actividades para el fortalecimiento de la gestión, mediante la optimización y simplificación de sus procesos y procedimientos, que deriven en la mejora continua y en el cumplimiento de la misión institucional.</t>
  </si>
  <si>
    <t>Actividades programadas y ejecutadas frente a la actualización y documentación de los procesos</t>
  </si>
  <si>
    <t>Sumatoria de reportes de avance en la actualización y documentación de los procesos</t>
  </si>
  <si>
    <t>Informe de avance en la documentación</t>
  </si>
  <si>
    <t>Se avanzó en la revisión, actualización y adopción de 15 documentos de los procesos, a saber (2) de Gestión Contractual y adquisiciones, (6) Gestión Financiera, (6) Relacionamiento Estado Ciudadano, y (1) Talento Humano, a través del Sistema Integrado de Gestión.</t>
  </si>
  <si>
    <t>Informe de avance en la documentación y Circulares Internas</t>
  </si>
  <si>
    <t>Reporte de avance en la actualización y documentación de los procesos</t>
  </si>
  <si>
    <t>En abril modifica redacción del indicador y la fórmula de cálculo e incrementa recursos por $ 89.504.600,34</t>
  </si>
  <si>
    <t xml:space="preserve">Gestión con valores para resultados </t>
  </si>
  <si>
    <t> Fortalecimiento organizacional y simplificación de procesos </t>
  </si>
  <si>
    <t>240 Subdirección de Gestión Corporativa</t>
  </si>
  <si>
    <t>240-12</t>
  </si>
  <si>
    <t>Definir e implementar las acciones encaminadas al fortalecimiento institucional desde la gestión administrativa</t>
  </si>
  <si>
    <t>Acciones de apoyo definidas e implementadas</t>
  </si>
  <si>
    <t>Sumatoria de informes trimestrales frente a las acciones de apoyo definidas e implementadas</t>
  </si>
  <si>
    <t>NA</t>
  </si>
  <si>
    <t>Actividad incluida en abril, para ser desarrollada a partir del segundo trimestre</t>
  </si>
  <si>
    <t>Informe trimestral frente a las acciones de apoyo definidas e implementadas</t>
  </si>
  <si>
    <t>En abril incorpora esta nueva actividad</t>
  </si>
  <si>
    <t>Lucha contra la corrupción en las entidades públicas nacionales y territoriales</t>
  </si>
  <si>
    <t>Talento humano </t>
  </si>
  <si>
    <t>Plan de Previsión de Recursos Humanos</t>
  </si>
  <si>
    <t>240-13</t>
  </si>
  <si>
    <t>Articular las acciones requeridas para la implementación del rediseño institucional y la formalización laboral</t>
  </si>
  <si>
    <t>Avance en las acciones de formalización laboral</t>
  </si>
  <si>
    <t>Sumatoria de reportes de avance sobre la formalización laboral</t>
  </si>
  <si>
    <t>Reporte avance formalización</t>
  </si>
  <si>
    <t xml:space="preserve">Conforme a la programación del Plan anual de vacantes y provisión de recursos humanos, se adelantaron (4) mesas de trabajo con el Ministerio de Educación Nacional, en las cuales se logró adelantar la revisión y aprobación del Estudio Técnico de Formalización y Rediseño Institucional, el proyecto de modificación de la Estructura de la Unidad, el proyecto de modificación de la planta de personal permanente y el proyecto de creación de la planta temporal de la UApA. </t>
  </si>
  <si>
    <t>Cronograma Formalización y reporte de avance de las actividades UAPA</t>
  </si>
  <si>
    <t>Dirección General</t>
  </si>
  <si>
    <t>DEPENDENCIA:</t>
  </si>
  <si>
    <t>Dep.</t>
  </si>
  <si>
    <t>Act.</t>
  </si>
  <si>
    <t>CÓDIGO</t>
  </si>
  <si>
    <t>DESCRIPCIÓN DE LA ACTIVIDAD</t>
  </si>
  <si>
    <t>META FÍSICA TOTAL</t>
  </si>
  <si>
    <t>RECURSOS TOTALES</t>
  </si>
  <si>
    <t>META PERIODO</t>
  </si>
  <si>
    <t>FISICO</t>
  </si>
  <si>
    <t>FINANCIERO</t>
  </si>
  <si>
    <t>PRIMER TRIMESTRE</t>
  </si>
  <si>
    <t>CUARTO TRIMESTRE</t>
  </si>
  <si>
    <t>TERCER TRIMESTRE</t>
  </si>
  <si>
    <t>SEGUNDO TRIMESTRE</t>
  </si>
  <si>
    <t>FORMULACIÓN GENERAL</t>
  </si>
  <si>
    <t>T-I</t>
  </si>
  <si>
    <t>T-II</t>
  </si>
  <si>
    <t>T-III</t>
  </si>
  <si>
    <t>T-IV</t>
  </si>
  <si>
    <t>% GENERAL DE EJECUCIÓN:</t>
  </si>
  <si>
    <t>FÍSICA</t>
  </si>
  <si>
    <t>FINANC.</t>
  </si>
  <si>
    <t>PLAN. FÍSICO</t>
  </si>
  <si>
    <t>PLAN. FINANCIERO</t>
  </si>
  <si>
    <t>FINANCIERA</t>
  </si>
  <si>
    <t>INFORMACIÓN CONSOLIDADA</t>
  </si>
  <si>
    <t>%</t>
  </si>
  <si>
    <t>Q</t>
  </si>
  <si>
    <t>LTA para Comunidades Negras, Afrocolombianas, Raizales y Palenqueras: Durante el mes de mayo, en marco de la comisión pedagógica de las comunidades Negras, Afrocolombianas, Raizales y Palenqueras, se reanudó el espacio de diálogo con las comisión a fin de dar a conocer los avances en la definición de la estructura de los LTA de PAE para comunidades NARP, y poder definir plan de trabajo a desarrollar durante el segundo semestre de 2024 para la construcción conjunta del proyecto de resolución. Se espera realizar la primera mesa de trabajo la última semana de julio.
NTC del PAE: En el II trimestre, se suscribió el contrato CD-063-2024 que tiene por objeto "Diseñar el proceso normativo para el desarrollo de una Norma Técnica Colombiana para la planificación, contratación, control y seguimiento del Programa de Alimentación Escolar (PAE) - Segunda etapa". Adicionalmente se gestionó el primer pago del contrato mediante la revisión y aprobación del plan de trabajo entregado por Icontec. Como parte del proceso de normalización, se revisó el anteproyecto de NTC en tres sesiones virtuales citadas por Icontec, como proceso previo a la publicación de la consulta pública que se realiza desde el 27 de mayo y se extiende hasta el 27 de julio.
Respecto a la ejecución financiera del I trimestre se trae un rezago de $136.870.833  este se debió a que en el periodo reportado se ejecutaron únicamente recursos correspondientes al pago de los profesionales contratistas de apoyo a los procesos; de acuerdo con el ajuste del Plan de Adquisiciones los procesos de contratación de los demás profesionales contratistas se realizará en meses posteriores; de igual manera los pagos para los contratos con ICONTEC y Banco Mundial ( en lo correspondiente a SACI)</t>
  </si>
  <si>
    <t>LTA para Comunidades Negras, Afrocolombianas, Raizales y Palenqueras: Se adjunta plan de trabajo en excel propuesto para segundo semestre de 2024.
NTC PAE: Se adjunta Anteproyecto NTC 6717, CDP, RP, Contrato 063 de 2024, Actas de comité (6,7,8), Informe de Supervisión 01, Plan de Trabajo Aprobado.</t>
  </si>
  <si>
    <t>Convenio UApA - FAO: 
Convenio 
CDP
RP
 acta de inicio
Plan de trabajo y cronograma
Metodologías
Contrato UApA - UNAL
Contrato
Acta de Inicio
CDP
RP
Convenio UApA - Invima: 
Convenio
 acta de inicio
Plan de trabajo inicial y cronograma</t>
  </si>
  <si>
    <t>En el marco de los procesos de la Subdirección se realizaron asistencias técnicas virtuales y presenciales, visitas a territorio y jornadas de cualificación en los siguientes temas: Resolución 335 de 2021, ajuste de minutas patrón, compras públicas locales de alimentos, proyecto de regalías, implementación resolución 421 de 2023, calidad e inocuidad, PAE rural, alimentación saludable y sostenible, lactosueros,  ruta de atención de ETA e implementación modalidad de comida caliente transportada. 
Alianzas: 
1. UApA - SENA: proceso de formación virtual  de dos cursos:  Higiene y Manipulación de Alimentos, y Pensamiento Empresarial Módulo 1.
2. UApA - Invima: curso “Normatividad Sanitaria del Programa de Alimentación Escolar PAE” en conjunto con el Invima,  en modalidad virtual, en el cual participaron funcionarios de alcaldías, cabildo indígenas del resguardo KANKUAMO, operadores del programa de alimentación escolar y secretaría de salud, entre otros. El curso se desarrolló cómo estrategia de fortalecimiento en Normatividad sanitaria y guía en cuanto a los procesos de implementación del PAE en territorio
Con un registro total de 2460 participantes.</t>
  </si>
  <si>
    <t>Listados de asistencia.
Grabaciones asistencias técnicas y espacios de cualificación virtual.
Informes de comisión (visitas a territorio)</t>
  </si>
  <si>
    <t>En el trimestre se atendieron las diferentes solicitudes por parte de las dependencias de la UApA, en atención a las necesidades de comunicación de cara a los grupos de valor. Para ello se elaboraron piezas comunicativas que se divulgaron interna y externamente en los canales oficiales y redes sociales de la entidad. 
Igualmente durante el trimestre entró a operar la nueva página web de la UApA.</t>
  </si>
  <si>
    <t>Documento con las piezas comunicativas elaboradas y divulgadas interna y externamente en los canales oficiales y redes sociales de la entidad</t>
  </si>
  <si>
    <t>Conforme a la programación del Plan Anual de Adquisiciones - PAA, desde el proceso de gestión contractual se adelantaron las gestiones requeridas para la adquisición de bienes y servicios. Dado que este plan fue modificado, para el primer trimestre se contaba con 64 líneas programadas de las cuales se contrataron 63; mientras que para el segundo trimestre se contrataron 21 líneas de las 37 programadas, ello significa que se ha adelantado el proceso contractual de 84 líneas.</t>
  </si>
  <si>
    <t xml:space="preserve">Durante el período no se programó meta, sin embargo, se avanzó en la ejecución de las actividades de apropiación del código de integridad a través de la jornada denominada “Globos de la Integridad” y se realizó Test de Percepción de integridad, el cual arrojó los siguientes resultados en términos de apropiación de los valores de la entidad:
Código de Integridad 90% 
Honestidad 85% 
Respeto 85% 
Compromiso 75% 
Diligencia 76% 
Justicia 85% </t>
  </si>
  <si>
    <t>Evidencias de la actividad realizada.</t>
  </si>
  <si>
    <t xml:space="preserve">Conforme a la programación del Plan anual de vacantes, se registraron las siguientes novedades por renuncia voluntaria, a saber: 
(1) Asesor 1020 16 - Dirección General - Asesor de Planeación
(1) Profesional Universitario 2044 grado 11.
(1) Profesional Universitario código 2044 grado 09.
Se realizó la actualización de OPEC en el aplicativo SIMO de la CNSC evidenciando el 100%. </t>
  </si>
  <si>
    <t xml:space="preserve">
Reporte de vacantes
Renuncias</t>
  </si>
  <si>
    <t>Con el propósito de implementar las estrategias que contribuyan en la gestión del talento humano, se efectuó la provisión de (4) vacantes por renuncia voluntaria y se realizó la revisión y actualización de 100% de las fichas de los empleos de la Unidad en el aplicativo SIMO de la CNSC. Respecto al proyecto de formalización laboral, la Unidad realizó la presentación al Ministerio de Educación Nacional de la versión final del proyecto de rediseño institucional y formalización laboral, contenido en el Estudio Técnico y anexos complementarios, recibiendo por parte del MEN la aprobación para radicación formal e inicio de trámites ante el DAPRE. 
Complementariamente, conforme a las actividades programadas de capacitación y bienestar social a ejecutar en la vigencia 2024, se llevó a cabo capacitación en temáticas como, habilidades de comunicación, gestión documental y lenguaje claro, resolución de problemas o conflictos, manejo del estrés, entre otros; para el fomento del bienestar social se realizaron talleres, visitas, celebraciones en el marco de campañas como, el buen trato, emprendimientos, deportes y actividades de celebración. Respecto al fomento de la política pública de integridad y transparencia, se avanzó en la ejecución de las actividades de apropiación del código de integridad a través de la jornada denominada “Globos de la Integridad” y se realizó Test de Percepción de integridad, fomentando la apropiación de los valores de la entidad, como la honestidad, el respeto, el compromiso, entre otros. Así mismo, se programaron y ejecutaron las actividades para la promoción de la Seguridad y Salud de los Trabajadores, a través del cumplimiento en el trimestre de las actividades, como campañas de promoción y prevención en salud, reuniones del COPASST y CCL, programación de exámenes EMO (ingreso y retiro), entre otros.</t>
  </si>
  <si>
    <t>Avances Plan Estrategico Talento Humano 2024</t>
  </si>
  <si>
    <t xml:space="preserve">Durante el período y conforme a la programación del Plan Institucional de Capacitación, se llevaron a cabo 9 capacitaciones, que comprendieron las siguientes temáticas:
1. Habilidades de comunicación
2. Gestión documental y lenguaje claro 
3. Resolución de problemas o conflictos 
4. Inteligencia artificial 
5. Capacitación en contratación que tuvo 3 sesiones 
6. Inducción SAC
7. Manejo del estrés </t>
  </si>
  <si>
    <t xml:space="preserve">Reporte de las actividades y sus evidencias </t>
  </si>
  <si>
    <t>Conforme al Plan Institucional de Bienestar, se llevaron a cabo para el segundo trimestre las siguientes actividades:
1. Alimentemos nuestro buen trato (campaña de buen trato)
2. Visita atenciones individuales por parte de Colpensiones (en dos sesiones)
3. Taller virtual de prepensionados – Colpensiones 
4. Atenciones Individuales Compensar y Fondo Nacional del Ahorro
5. Visita Atenciones Individuales Fondo de Pensión Protección
6. Dia de la secretaria y secretario
7. Alianza estratégica visita productos Ana Maria 
8. Celebración del día de la madre y del padre 
9. Feria de emprendimiento 
10. Campaña bienestar a la carta 
11. Prepensionados 
12. Polla Copa América 
13. Día del servidor público 
14. 3er encuentro deportivo del sector administrativo de educación 
15. Día del orgullo y la diversidad 
16. Día de la familia y horarios flexibles 
17. Día de la celebración por cumpleaños (se otorga el día)</t>
  </si>
  <si>
    <t>Durante el segundo trimestre, se ejecutan las siguientes actividades de acuerdo con el plan de trabajo anual de SST:
1, COPASST: Se realizan las reuniones mensuales en los meses de abril, mayo y junio.
2. Campaña de promoción y prevención en salud.
3. Salas Amigas de la familia Lactante del Entorno Laboral SALF-L.
4. ARL Positiva.
5. Comité de convivencia Laboral – CCL.
6. Documentación del SG-SST.
7. Seguimiento al SIG.
8. Verificación y control.
9. Programación Exámenes EMO.</t>
  </si>
  <si>
    <t>Correos electrónicos para el agendamiento de reuniones y/o programaciones.
Formato de Inscripciones.
Acta de capacitaciones.
Listas de asistencias.
Campañas informativas por correo electrónico y/o portal web.
Evaluaciones de actividades
Formatos de control.
Asesoramiento técnico.
Documentación.
Informes de seguimientos.
Fotos.</t>
  </si>
  <si>
    <t>En el marco del Plan Institucional de Archivos y Registro (PINAR) 2024, se han desarrollado las siguientes actividades:
1.	Actualización Documental: Se ha dado continuidad a la actualización de la documentación registrada en el Sistema Integrado de Gestión, finalizando la revisión y actualización de los documentos reportados en el primer trimestre.  Se ha elaborado una nueva la Guía de Conformación de Expedientes Electrónicos de Archivo de Gestión, que establece los pasos y procedimientos a seguir para la creación, organización y conservación de estos expedientes. Se han justificado, anulado y socializado la eliminación de los formatos GDO-FR-07, GDO-FR-08, GDO-FR-09 y GDO-FR-10, debido a que ya no son necesarios para la gestión documental de la entidad. 
2.	Informe MGDA – MIPG: Se entregó el Informe Diagnóstico Integral De Archivos MGDA - MIPG / FURAG, el cual arrojó un resultado de nivel de madurez de cumplimiento en el proceso de gestión documental del 66,38%. Este resultado es un indicador del avance que ha tenido la entidad en la implementación de un sistema de gestión documental moderno y eficiente. 
3.	Capacitaciones: Se han realizado capacitaciones grupales y personalizadas a los funcionarios y contratistas en la conformación de expedientes electrónicos según las series definidas en las tablas de retención documental. Las capacitaciones se han enfocado en la serie DERECHOS DE PETICIÓN, por ser valorados como documentos de conservación total, evidenciando la gestión institucional y misional. 
4.	Promoción del uso del SharePoint: Se ha promovido el uso adecuado del SharePoint como herramienta para la gestión documental, con el fin de mejorar la organización, el acceso y la conservación de los documentos. Fomento de la cultura de responsabilidad: Se ha fomentado la cultura de responsabilidad en la gestión documental, haciendo hincapié en la importancia de la correcta creación, organización, conservación y disposición final de los documentos.</t>
  </si>
  <si>
    <t xml:space="preserve">Política Uso Eficiente de Papel
Justificación formatos anular en el SIC - cuadro Excel.
Correos electrónicos para aprobación de la Subdireccion de Gestión Corporativa.  
Caracterización del Proceso de Gestión Documental 
Modelo de Requisitos para la Gestión de Documentos Electrónicos (MOREQ)
Guía de Conformación de Expedientes Electrónicos de Archivo de Gestión.
Informe Diagnóstico Integral De Archivos MGDA - MIPG / FURAG con Anexo Matriz MGDA. 
Actas de reunón y listas de asistencia. </t>
  </si>
  <si>
    <t>Durante el periodo del reporte se avanzó en:
- Ajustes sistema operativo, hardening, firewall, NTP, revision infraestructura.
- Formulario Web (PQRS).
- Consulta Web (PQRS).
- Radicación Correo Electrónico.
Finalización de la radicación de entrada, que incluye:
- Radicación de correo electrónico, unicamanete para radicación de entrada.
- Radicación Web de PQRS e integración con el flujo de entrada
- Consulta de radicación Web.
- Modulo de proyección (Ajuste de todo el flujo de firma y aprobación), esta actividad no se tenia contemplada en el cronograma inicial.</t>
  </si>
  <si>
    <t>Se cargan como evidencias los detalles del avance del cronograma, la base de datos de información de usuarios creados, modificados de la Unidad y las mesas de trabajo de seguimiento a los avances.
Adicionalmente se incluye el registro de ejes temáticos y revisión de tipologías documentales.
Finalmente se relaciona el link de la plataforma donde se encuentra el ambiente de producción del aplicativo:
https://orfeo.uapa-pae.gov.co/orfeo/orfeo-6.2/</t>
  </si>
  <si>
    <t>Se realiza la recepción, liquidación y obligación de todas las gestiones de pago radicadas a la entidad por las personas naturales o juridicas, del segundo trimestre de 2024 ejecutando el 100% de las cuentas con 621 cuentas por pagar y 621 obligaciones presupuestales.
Se realiza adicación de incidentes en SIIF Nación en donde se relaiza seguimiento a la respuestas SERV 675151-676518 Y 671856 
Apoyo en el cierre contable de Abril y Mayo de 2024
Se mantiene al dia para el 2024 toda la gestión documental generada de la Central de Cuentas.</t>
  </si>
  <si>
    <t xml:space="preserve">Informe de reporte de las actividades ejecutadas </t>
  </si>
  <si>
    <t>Durante el período se realizó la actualización de la caracterización del proceso de gestión documental, gestión contractual y adquisiciones y gestión del talento humano, así como demás documentos requeridos para la transición documental, acorde al nuevo mapa de procesos y a los lineamientos del sistema integrado de gestión. En el marco de la implementación del Modelo Integrado de Planeación y Gestión, se apoyó el diligenciamiento del formulario FURAG de la vigencia 2023 de las políticas de gestión y desempeño a cargo de la Subdirección de Gestión Corporativa, así mismo se formuló el plan de mejoramiento propuesto para mejorar los aspectos evidenciados.</t>
  </si>
  <si>
    <t>Caracterización Gestión Documental
CIRCULAR INTERNA 021-2024 Planeación
CIRCULAR INTERNA 024-2024 Planeación
CIRCULAR INTERNA 025-2024 Planeación
CIRCULAR INTERNA 026-2024 Planeación
FormularioDiligenciado_FINAL 2023
Plan de mejoramiento MIPG- Sub Corporativa</t>
  </si>
  <si>
    <t>Durante el 2do trimestre se inicó el proceso de adjudicación del operador logístico, para lo cual se realizó el proceso de estructuración y evaluación de este para la vigencia 2024. 
Se realizó el seguimiento y control a los bienes de la UApA con la verificación y actualización de la matriz de inventario de bienes. 
Se eleboró propuesta de procedimiento de pago de facturas de servicios públicos. 
Se dio inicio al proceso de estructuración y estudios de mercado para la adquisición de bienes y servicios relacionados con insumos de papelería y útiles de oficina.
Se estructuró el proceso de mínima cuantía para la adquisición de documentos de identificación (carnetización UApA).  
Se tramitaron 190 comisiones y desplazamientos de los funcionarios y/o contratistas, las cuales fueron programadas en el plan mensual de comisiones, así mismo se surtió el trámite administrativo a través del módulo de viáticos del aplicativo SIIF Nación validando y aprobando las mismas.</t>
  </si>
  <si>
    <t>Informe de acciones de apoyo definidas e implementadas durante el  2do trimestre</t>
  </si>
  <si>
    <t>La Unidad realizó la presentación al Ministerio de Educación Nacional del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</si>
  <si>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Soporte de remisión de información consolidada al MEN.</t>
  </si>
  <si>
    <t>Se realizó informe y reporte consolidado de Asistencia Técnica donde se relacionan las acciones adelantadas, se identica el desarrollo de acciones de asistencia técncia en las 97 ETC, se reporta por cada actividad: 
• ACOMPAÑAMIENTO TERRITORIAL  - PRESENCIAL: 78 ETC			
• ASISTENCIA TÉCNICA – PRESENCIAL EN LA UAPA 
   O MEN O VIRTUAL POR TEAMS : 61 ETC
• ASISTENCIA TÉCNICA -VIRTUAL COLECTIVA: 97 ETC</t>
  </si>
  <si>
    <t>Se adelantan  proyectos estrategicos orientados a fortalecer capacidades correspondientes a: desarrollo del curso con SENA - Desarrollo de capacidades para el ejercicio del control social y participación ciudadana en el Programa de Alimentación Escolar y curso virtual para el fortalecimiento de capacidades de los CAE y comité dinamizadores.</t>
  </si>
  <si>
    <t>No aplica acorde a programación para el 2do trimestre</t>
  </si>
  <si>
    <t>Se realizó informe correspondiente a las acciones de comunicación orientadas al fortalecimiento territorial en el marco del seguimiento integral de la operación en la implementación de PAE.</t>
  </si>
  <si>
    <t>Informe de avance acciones de comunicación con las ETC orientado al fortalecimiento territorial</t>
  </si>
  <si>
    <t>Cuatro (4) informes de operación INOP</t>
  </si>
  <si>
    <t>No se tienen programados resultados para el trimestre</t>
  </si>
  <si>
    <t>EL día jueves 30 abril se desarrollo el Comité Institucional de Coordinación de Control Interno - CICCI en el cual se aprobo el plan anual de auditorias de la vigencia 2024 y se ha desarrollado de acuerdo a lo planeado.</t>
  </si>
  <si>
    <t xml:space="preserve">Acta de reunión del 30 de abril de 2024
Lista de asistentes del 30 de abril de 2024
Documentos relacionados en el plan anual de auditorías de la vigencia 2024
</t>
  </si>
  <si>
    <t>En el segundo trimestre se elaboró el informe de gestión denominado "Boletín informativo" sobre el seguimiento al plan de acción institucional con corte al primer trimestre de 2024. En este documento se identifican los avances frente a las actividades planteadas y asimismo, se generaron las respectivas recomendaciones para toma de desiciones.
Adicionalmente, se elaboró el informe de gestión versión 2 de la vigencia 2023, en el cual se actualizó la información financiera de las entidades territoriales y el cierre de la gestión de la UApA; asimismo, se elaboró el resumen ejecutivo de este informe para ser presentado al Consejo Directivo, por solicitud del director general. 
También se publicó en el SIG la actualización del documento de apoyo denominado contexto estratégico 2024.</t>
  </si>
  <si>
    <t>Se elaboró informe para el primer semestre de la vigencia, que incluye los temas relacionados con la reingeniería de procesos y el avance en la implementación del Sistema Integrado de Gestión (SIG).</t>
  </si>
  <si>
    <t>Informe semestral de  seguimiento a la implementación del SIG elaborado</t>
  </si>
  <si>
    <t>Informe seguimiento a la gestión institucional "Boletín informativo "
Documento actualizado del informe de gestión 2023
Documento resumen ejecutivo informe de gestión 2023
Documento contexto estratégico 2024</t>
  </si>
  <si>
    <t>SELECCIONE TRIMESTRE A EVALUAR</t>
  </si>
  <si>
    <t>110</t>
  </si>
  <si>
    <t>120</t>
  </si>
  <si>
    <t>130</t>
  </si>
  <si>
    <t>140</t>
  </si>
  <si>
    <t>200</t>
  </si>
  <si>
    <t>210</t>
  </si>
  <si>
    <t>220</t>
  </si>
  <si>
    <t>230</t>
  </si>
  <si>
    <t>240</t>
  </si>
  <si>
    <t>Cantidades</t>
  </si>
  <si>
    <t>Se cuenta con reporte preliminar de la identificación de necesidades de mejora del SiPAE, documento realizado por el Banco Mundial en cumplimiento de los compromisos del Convenio RAS 2024. 
 Se avanza en el Anexo técnico para la contratación de la Mesa de ayuda del Ecosistema de información SiPAE, como insumo para el estudio de mercado que soporta la estimación del presucpuesto en la etapa contractual del proceso. 
Se realiza aprobación y seguimiento al Plan de Trabajo del equipo de desarrollo in-house de la SDI.</t>
  </si>
  <si>
    <t>Reporte y soportes de revisión de necesidades y requerimientos de las mejoras del SiPAE, condierados Fase 3 del Desarrollo. 
Anexo técnico de servicio de mesa de ayuda .
Plan de trabajo del equipo de Desarrollo Inhouse.</t>
  </si>
  <si>
    <t>Frente a la implementación de los componentes que hacen parte del Sistema de Gestión de Seguridad y Privacidad de la Información de la UApA, de acuerdo al Plan de Trabajo estructurado, se informa que se dio inicio a la actualización de los activos de información de la Unidad, a la fecha solo han sido reportados los activos de información de gestión contractual, Planeación, SACI y la Subdirección General.
Adicional se programa mesa de trabajo con el profesional de planeación a cargo del mapa de riesgos, para definir y articular las políticas, manuales y guías de gestión de riesgo de seguridad de la información.</t>
  </si>
  <si>
    <t>Matrices de actualización activos de información.
Solicitud de información.</t>
  </si>
  <si>
    <t>Es importante aclarar que la actividad se venía realizando por parte del profesional Jefferson Ducuara, actividad que en el momento de su retiro sufrió un atraso, que una vez se define un nuevo responsable continuo la ejecución de la misma.
A la fecha se ha realizado cronograma para identificar las fuentes de información que comprendió las siguientes tareas: reunión de definición de alcance y objetivos, identificación dependencias y/o áreas de la entidad y sus responsables, definición de tareas, estimación de la duración de cada tarea y por último se realizó la optimización de la secuencia de tareas permitiendo la ejecución paralela de algunas actividades según los flujos de dependencia.</t>
  </si>
  <si>
    <t>Cronograma de actividades.</t>
  </si>
  <si>
    <t>Se elaboraron los documentos contractuales para la contratación del software de la mesa de ayuda. Se realizo el avance de la contratación para el servicio de impresión, escaneo y fotocopiado sin suministro de papel para el desarrollo de las actividades operacionales de las diferentes dependencias de la Unidad para los meses de Abril, Mayo y Junio, se realizó la documentación precontractual de la compra de la licencia de Adobe Creative Cloud. 
Durante el segundo trimestre del 2024, se elaboraron los documentos precontractuales  y se realizo la contratación de una profesional como DBA para el manejo de las BD de la UApA, actualmente se encuentra en el empalme relacionado con la información del Ecosistema SiPAE.</t>
  </si>
  <si>
    <t>Informe de Avance y documentos contractuales</t>
  </si>
  <si>
    <t>ACT.PROG.</t>
  </si>
  <si>
    <t>De acuerdo con las resoluciones de asignación la unidad procedió a realizar giro por valor total de $363.264.919.174. 
Adicionalmente en el mes de mayo se realizó asignación de recursos a 50 ETC por valor de $207.571.648.000 que serán girados en el mes de julio
Teniendo en cuenta que en el primer trimestre se habían adelantado giros superando el valor programado para este periodo, en este trimestre se ve reflejado un menor valor de asignación.</t>
  </si>
  <si>
    <t>Resoluciones de cada ETC, emitida con la asignación de los recursos</t>
  </si>
  <si>
    <t>El equipo financiero consolida la información reportada por las Entidades Territoriales del ultimo trimestre vigencia 2023 y primer trimestre vigencia 2024, verificando la calidad de la información y el tiempo de reporte por parte de las Entidades, con el objetivo de  subsanar la información en la plata forma CHIP y permita evidenciar la realidad de la ejecución del PAE.</t>
  </si>
  <si>
    <t>Informe de avance II trimestre y excel consolidado vigencias 2023 y 2024</t>
  </si>
  <si>
    <t>No tenia programada actividades para este período
Se encuentra en proceso adminstrativo el profesional juridico</t>
  </si>
  <si>
    <t>En el segundo trimestre, se realizarón pagos por desplazamiento de contratistas por valor de $41.905.595.
Con relación al gasto de tiquetes el valor pagado fue de $48.883.250
La Unidad realizó pagos al contrato No. UAPA-SA-SI-01-2024, que inicio el 21/03/2024 , por valor de $40.514.083.
Se dan cancelaciónes de comisiones debido a orden público, cancelación de eventos y paro de magisterio</t>
  </si>
  <si>
    <t>Se desarrollan las diferentes actividades relacionadas con el proceso de selección del operador y los ajustes necesarios a los instrumentos a traves de los cuales se verificará el cumplimiento del contrato por parte del Supervisor y el equipo de apoyo a la supervisión.</t>
  </si>
  <si>
    <t>La supervisora convocó a la primera reunión con el fin de
Presentar y aprobar el plan de trabajo para el cumplimiento de los compromisos del cooperante - Banco Mundial para cada uno de los tres componentes que hacen parte del convenio, en conjunto con el
especialista del Banco Mundial Santiago de la cadena.
El inicio del contrato de la profesional que entra a apoyar el proceso, se dio en una fecha posterior a la programada.</t>
  </si>
  <si>
    <t>Acta de trabajo, lista de asistencia, plan de trabajo, informe ejecutivo.</t>
  </si>
  <si>
    <t>ACUMULADOS FÍSICOS POR TRIMESTRE
Q = acumulado ejecutado - % = porcentaje de ejecución física</t>
  </si>
  <si>
    <t>ACUMULADOS FÍNANCIEROS POR TRIMESTRE
Q = acumulado ejecutado - % = porcentaje de ejecución física</t>
  </si>
  <si>
    <t>PRESUPUESTO DEL ÁREA</t>
  </si>
  <si>
    <t>Reporta cumplimiento satisfactorio de las metas físicas. 
La ejecución de recursos presenta rezago frente a los montos planeados.</t>
  </si>
  <si>
    <t>No se tienen programadas metas para el periodo, como tampoco en el periodo anterior.
No cuenta con asignación de recursos que financien sus acciones.</t>
  </si>
  <si>
    <t>Reporta cumplimiento satisfactorio de las metas físicas. 
La ejecución de recursos presenta avance satisfactorio frente a los montos planeados.</t>
  </si>
  <si>
    <t>No se tenía previsto la ejecución de las metas físicas. 
La ejecución de recursos presenta rezago frente a los montos planeados.</t>
  </si>
  <si>
    <t>Reporta cumplimiento satisfactorio de las metas físicas. 
Para el periodo no se tenía previsto la ejecución de recursos, no obstante, frente al avance general presenta rezago frente a los montos planeados.</t>
  </si>
  <si>
    <t>Reporta cumplimiento satisfactorio de las metas físicas. 
No cuenta con asignación de recursos financieros para la ejecución de la actividad.</t>
  </si>
  <si>
    <t>No se tenía previsto la ejecución de metas físicas. 
En cuanto a la ejecución de recursos, para estos primeros periodos no se tenía programada ejecución.</t>
  </si>
  <si>
    <t>Se reportan avances en varios aspecto, pese a que en la planeación no se tenía previsto la entrega de productos.
No cuenta con recursos financiaeros para la ejecución de la actividad.</t>
  </si>
  <si>
    <t>No se tenía previsto la ejecución de las metas físicas. 
La ejecución de recursos presenta un pequeño rezago frente a los montos planeados.</t>
  </si>
  <si>
    <t>No se tenía previsto la ejecución de las metas físicas. 
La ejecución de recursosno presenta avances en lo corrido de la vigencia.</t>
  </si>
  <si>
    <t>No se tenía previsto la ejecución de las metas físicas. 
La ejecución de recursos presenta un pequeñorezago frente a los montos planeados.</t>
  </si>
  <si>
    <t>No se tenía previsto la ejecución de las metas físicas. 
La ejecución de recursos presenta un avance satisfactorio frente a los montos planeados.</t>
  </si>
  <si>
    <t xml:space="preserve">Convenio UApA - FAO: El 30 de abril de 2024 se suscribió el convenio de cooperación UApA - FAO  CONVE-COOPERACIÓN-UAPA-001-2024 (UTF/170/001) con objeto de: "Aunar esfuerzos entre la Organización de las Naciones Unidas para la Alimentación y la Agricultura (FAO) y la Unidad Administrativa Especial de Alimentación Escolar, para el fortalecimiento de la alimentación escolar para el país en el marco de la Schools Meal Coalition", el cual inició el 02 de mayo, en el marco de este convenio y de acuerdo al plan de trabajo se han entregado los documentos finales correspondientes a I) plan de trabajo y cronograma,  II) Metodología sistematización y análisis de la Política Pública de Alimentación Escolar, III) Metodología para el análisis del uso de la ruta de trabajo de la implementación del Plan Pedagógico, I)V Metodología para la estrategia de economía circular
Estandarización: Se suscribió el contrato UAPA-CD-073-2024con la Universidad Nacional con el objeto de: "Diseñar la estrategia y piezas educomunicativas para la estandarización de recetas y  porciones en el Programa de Alimentación Escolar con enfoque diferencial, territorial y étnico, en el marco de la promoción de alimentación saludable y sostenible", fecha de inicio 25 de junio de 2024.
Convenio UAPA - INVIMA: Se suscribió convenio UAPA-INVIMA 593 del 19 de abril del 2024, con el objeto de "Aunar esfuerzos entre la unidad administrativa especial de alimentación escolar- alimentos para aprender y el instituto nacional de vigilancia de medicamentos y alimentos - Invima, para adelantar acciones de interés recíproco que contribuyan a garantizar la calidad e inocuidad de los alimentos que se ofrecen en el programa de alimentación escolar, direccionadas al fortalecimiento del sistema de vigilancia sanitaria del país, a través del intercambio técnico en el ámbito de las competencias de las entidades intervinientes." teniendo en cuenta que la convocatoria a universidades no se presentaron oferentes interesados, se desarrollará en el marco de este convenio el diseño del Programa de muestreo microbiológico y fisicoquímico para el programa de alimentación escolar con pertinencia territorial. Se desarrolló la primera reunión para revisión del cronograma de propuesto por la UApA, que aún se encuentra en construcción con el Invima. </t>
  </si>
  <si>
    <t>DIRECCIÓN GENERAL ÁREA DE PLANEACIÓN</t>
  </si>
  <si>
    <t>UNIDAD ADMINISTRATIVA ESPECIAL DE ALIMENTACIÓN ESCOLAR
ALIMENTOS PARA APRENDER</t>
  </si>
  <si>
    <t>Planeado</t>
  </si>
  <si>
    <t>Ejecutado</t>
  </si>
  <si>
    <t>% EJEC. ACUMULADO AL PERIODO</t>
  </si>
  <si>
    <t>Informes de ejecución del equipo de desarrollo in house.</t>
  </si>
  <si>
    <t>En el mes de julio se solicita modificación del entregable de tercer trimestre "Documentos precontracturales para la contratación del desarrollo del SIPAE y interventoría. - Contratación de mesa de ayuda (Minuta del contrato). - Informes de ejecución del equipo de desarrollo in house.) por el siguiente "Informes de ejecución del equipo de desarrollo in house.". - Para el cuarto trimestre se modifica el entregable así: "Contratación del desarrollo SIPAE e interventoiria (Minuta de los contratos)" por el siguiente "Documentos precontractuales para la contratación del desarrollo del SIPAE, interventoría y la mesa de ayuda. - Informe de ejecución de la etapa de desarrollo de las mejoras de la fase 1 y 2 del SIPAE,  realizadas por el equipo de desarrollo in house de la UApA."
Se reprograman los recursos de los trimestres III y IV, así: T-III - de $ 199.326.540 a $ 191.002.506  -  T-IV - de $ 7.779.971.394 a $ 7.788.295.428</t>
  </si>
  <si>
    <t>En el mes de julio se solicita modificación en materia presupuestal. Se reprograman los recursos de los trimestres III y IV, así: T-III - de $ 34.240.000 a $ 29.100.000  -  T-IV - de $ 60.156.666 a $ 65.296.666</t>
  </si>
  <si>
    <t>En el mes de julio se solicita modificación en materia presupuestal. Se reprograman los recursos de los trimestres III y IV, así: T-III - de $ 34.240.000 a $ 25.680.000  -  T-IV - de $ 29.960.000 a $ 38.520.000</t>
  </si>
  <si>
    <t>En el mes de julio se solicita modificación en materia presupuestal. Se reprograman los recursos de los trimestres III y IV, así: T-III - de $ 40.669.348 a $ 39.654.249  -  T-IV - de $ 701.968.031 a $ 702.983.130</t>
  </si>
  <si>
    <t>En abril se crea esta línea para reportar la gestión.</t>
  </si>
  <si>
    <t>Se ajustó en abril la redacción del objetivo, que se definía como "Actualizar y expedir lineamientos, anexos técnicos, documentos e instrumentos que favorezcan la operación del Programa de Alimentación Escolar - PAE con pertinencia territorial", eliminando el verbo expedir, pues la emisión del acto administrativo no es competencia de la Subdirección.
En julio se solicita ajuste de asignación a la actividad para los trimestres III y IV, dejando liberados unos recursos para una futura reasignación. Los cambios fueron: T-III de $ 97.942.531 a $ 77.452.052,7 - T-IV de $ 1.105.112.469 a 209.053.083,3</t>
  </si>
  <si>
    <t>En julio se solicita ajuste de asignación a la actividad para los trimestres III y IV, dejando liberados unos recursos para una futura reasignación. Los cambios fueron: T-III de $ 921.636.464 a $ 876.696.464 - T-IV de $ 618.363.536 a 304.278.820</t>
  </si>
  <si>
    <t>Documentos precontractuales para la contratación del desarrollo del SIPAE, interventoría y la mesa de ayuda. - Informe de ejecución de la etapa de desarrollo de las mejoras de la fase 1 y 2 del SIPAE,  realizadas por el equipo de desarrollo in house de la UApA.</t>
  </si>
  <si>
    <t>Informe de los requerimientos tecnicos en la mejora y experiencia de usuario en los modulos del SIPAE en la fase 2 y 3 del desarrollo. - Contrucción de anexo tecnico para la interventoria. - Estudios previos para la contratación de mesa ayuda. - Plan de trabajo del desarollo in house.</t>
  </si>
  <si>
    <t>En abril se realizó ajuste en la redacción del indicador.
En julio solicita reducción en la asignación a la actividad, con un contracrédito por $ 198.379.000, pasando de $ 631.039.600 a $ 432.660.000. Como resultado de la disminución, se reprograma la ejecución correspondiente a tercer y cuarto trimestre.</t>
  </si>
  <si>
    <t>En abril se realizó ajuste en la redacción del indicador.
En julio solicita reprogramar la ejecución correspondiente a tercer y cuarto trimestre, sin que cambie el total programado para la vigencia..</t>
  </si>
  <si>
    <t>PROG. TOTAL</t>
  </si>
  <si>
    <t>Sumatoria Trimestres</t>
  </si>
  <si>
    <t>Informe de gestión con los avances de los siguientes temas durante el trimestre:
1. Reportes de proyectos de inversión (6).
2. Baterias de indicadores, fichas técnicas, e implementación del esquema de seguimiento.
3. Documentos de seguimiento al índice de desempeño institucional.
4. Plan de mejoramiento MIPG. 
5. Seguimiento SIMAT.</t>
  </si>
  <si>
    <t>Durante el tercer trimestre se recolectaron insumos que hacen parte del segundo informe que se presentará al final de la vigencia, el cual incluye los temas relacionados con la reingeniería de procesos y el avance en la adopción del Sistema Integrado de Gestión (SIG).</t>
  </si>
  <si>
    <t>Durante el trimestre se realizaron las siguientes actividades para dar cumplimiento al plan de acción:
Se realizaron los seguimentos mensuales a los dos proyectos de inversión de la UApA (6); se implementó la metodología de formulación y seguimiento a indicadores; se elaboraron documentos de seguimiento al Índice de Desampeño Institucional y el plan de mejoramiento del MIPG.</t>
  </si>
  <si>
    <t>Se da cumplimiento a la meta física prevista, con la elaboración y entrega de varios productos.
En cuanto a la ejecución de recursos, se adelanta la ejecución de manera satisfactoria</t>
  </si>
  <si>
    <t>Se han venido adelantando acciones preparatorias para el próximo entregable, en lo que respecta a la meta física.
La ejecución de recursos mantiene el desempeño esperado.</t>
  </si>
  <si>
    <t>Modelo de Atención "PAE para zonas rurales dispersas":  Se realizó la Expedición de la Resolución 374 del 29 de julio de 2024 "Por la cual se expiden los Lineamientos Técnicos, Administrativos, Estándares y las condiciones mínimas para el modelo de atención del Programa de Alimentación Escolar en las sedes educativas ubicadas en zonas rurales dispersas”, a partir del cual, a través del convenio suscrito con Banco Mundial, se implementó el proceso de asistencia técnica a 15 ETC, dentro de las cuales se encuentran 2 ETC (Huila y Nariño) que hicieron parte del proceso de pilotaje del modelo de atención y 13 ETC que expresaron su interés en ser parte del proceso de implementación del modelo de atención; dlogrando realizar actividades de socialización de la Resolución 374 de2024, y definición de planes de trabajo que permitirán la implementación efectiva de este modelo de atención en cada ETC, por otra parte se establecio el plan de difusión del modelo de atención que permitira un mayor desplieugue del modelo de atención a las 82 ETC que no hacen parte del acompañamiento técnico.
ICONTEC: En el III trimestre se presentaron los siguientes avances en el contrato CD-063-2024. ICONTEC remitió a la Unidad el Informe que incluyó resultados y análisis de las discusiones en el Comité Técnico del anteproyecto de Norma Técnica Colombiana para la Gestión Integral del Programa de Alimentación Escolar – PAE adelantado en el mes de mayo, de igual manera entrego el Proyecto diagramado de Norma Técnica Colombiana antes de consulta pública con el respectivo documento que certifica la publicación del Proyecto de Norma Técnica Colombiana para la Gestión Integral del Programa de Alimentación Escolar – PAE para consulta pública en la plataforma de ICONTEC. Finalizado el periodo de consulta pública (27 de mayo al 27 de julio) ICONTEC remitió a la Unidad como parte de los productos para el segundo pago, el Informe que incluía resultados y análisis del tratamiento de las observaciones derivadas de la Consulta Pública para la Norma Técnica Colombiana de la Gestión Integral del PAE, en donde adicionalmente se realiza entre las partes el tratamiento de la revisión editorial del documento.</t>
  </si>
  <si>
    <t xml:space="preserve">* Resolución 374 de 2024
*Informe Asistencia Técnica Personalizada a las Entidades Territoriales Certificadas de Nariño y Huila, durante su implementación del Programa de Alimentación Escolar (PAE) para zonas rurales dispersas - corte septiembre 2024
* Metodología de Asistencia Técnica Grupal para la implementación del Programa de Alimentación Escolar (PAE) para zonas rurales dispersas
* Propuesta de una agenda de difusión para fortalecer la apropiación del Programa de Alimentación Escolar (PAE) para zonas rurales dispersas 
* Resultados y an·lisis de las discusiones en el ComitÈ TÈcnico del anteproyecto
de Norma TÈcnica Colombiana para la GestiÛn Integral del Programa de 
AlimentaciÛn Escolar – PAE 
* NORMA TÉCNICA COLOMBIANA -  NTC 6717:2024 Gestión integral del Programa de Alimentación Escolar (PAE)
* Informe de supervisión del contrato/convenio
</t>
  </si>
  <si>
    <t>I) Convenio UApA - FAO: El 30 de abril de 2024 se suscribió el convenio de cooperación UApA - FAO  CONVE-COOPERACIÓN-UAPA-001-2024 (UTF/170/001) con objeto de: "Aunar esfuerzos entre la Organización de las Naciones Unidas para la Alimentación y la Agricultura (FAO) y la Unidad Administrativa Especial de Alimentación Escolar, para el fortalecimiento de la alimentación escolar para el país en el marco de la Schools Meal Coalition", en el cual para el III trimestre se han generado los siguientes documentos: I) revisión de enfoques e identificación de actores de la PPAE, II) Análisis del uso de la ruta de trabajo del plan pedagógico, III) avance de la metodología de consulta pública, IV) Metodología de adpataciónd el plan pedagógico con enfoque étnico, V) Sistematización y análisis de los avances de la Política Pública de Alimentación Escolar, VI) Documento de avance de la estrategia de economía circular aplicable al PAE
II) Estandarización: Se suscribió el contrato UAPA-CD-073-2024 con la Universidad Nacional con el objeto de: "Diseñar la estrategia y piezas educomunicativas para la estandarización de recetas y  porciones en el Programa de Alimentación Escolar con enfoque diferencial, territorial y étnico, en el marco de la promoción de alimentación saludable y sostenible", fecha de inicio 25 de junio de 2024, del cual se han generado los siguientes documentos en el III Trimestre: I) Plan de trabajo y cronograma, II) Documento de metodologías
III) En el marco del convenio interinstitucional Invima- UAPA 593, durante el trimestre se realizó  la vinculación de las dos profesionales que desarrollarán la caracterización y levantamiento de los datos e información del muestreo microbiológico y fisicoquímico del PAE en los 15 territorios priorizados. Se desarrollo el cronograma de trabajo y la propuesta de la herramienta para el levantamiento y consolidación de la información en la construcción de la línea base; adicionalmente se realizó la socialización a los profesionales de la subdirección de fortalecimiento cómo puntos de contacto con las ETC. De igual manera se inició el trabajo de campo con el desafío de la herramienta, por medio de asistencia técnica en las ETC de Cali, Norte de Santander, Vaupés, Boyacá, Santa Marta, Amazonas y Vichada.</t>
  </si>
  <si>
    <t>I) Documentos generados convenio UApA - FAO
Ii) Documentos generados contrato UApA-UdeA
III) Actas de inicio profesionales, informes de comisión, listas de asistencia, herramienta de captura de información</t>
  </si>
  <si>
    <t>La ejecución física es satisfactoria con el 100%, el conjunto de evidencias reseñadas dan cuenta de dicho desempeño.
La ejecución de recursos es satisfactoria.</t>
  </si>
  <si>
    <t>La ejecución física es satisfactoria con el 100%, la descripción de evidencias permiten apreciar el cumplimiento de la meta.
La ejecución de recursos se encuentra por debajo del resultado esperado, pues solamente alcanzó el 69% de lo que se tenía previsto.</t>
  </si>
  <si>
    <t>En el marco de los procesos de la Subdirección se realizaron asistencias técnicas virtuales y presenciales, visitas a territorio y jornadas de cualificación en los siguientes temas: Resolución 335 de 2021, comité de ASS, ajuste de minutas patrón, compras públicas locales de alimentos, calidad e inocuidad, seguimiento implementación PAE indígena (resolución 18858 de 2018), PAE rural, alimentación saludable y sostenible, validación del instrumento para la construcción del muestreo MB y FQ del PAE y seguimiento a las ETC en cumplimiento planes de mejora por brotes de ETA. Igualmente se realizaron eventos como: I Encuentro de Calidad e inocuidad del PAE, Subcomición PAE para avanzar en la implemenmtación del PAE indígena, Escuela PAE en territorios para capacitar en manipulación de alimentos. Con un registro total de 1.419 participantes.</t>
  </si>
  <si>
    <t>El avance en la meta física esperada no cumple con lo previsto en la planeación, pues el porcentaje de participantes esperados no se alcanzó, llegando únicamente al 74,5%.
Esta actividad no tiene asignados recursos financieros para su ejecución.</t>
  </si>
  <si>
    <t xml:space="preserve">La líder del proceso de gestión jurídica en reunión con la secretaria técnica del Comité de Conciliación de la UApA, definieron que el reglamento de este comité sí debía actualizarse. En consecuencia, se realizaron los ajustes pertinantes que serán presentados para aprobación de la alta dirección. </t>
  </si>
  <si>
    <t xml:space="preserve">Lista de asistencia de la reunión. 
Correo remitido por la asesora jurídica con el documento del comité de conciliación revisado y las resoluciones de designación. </t>
  </si>
  <si>
    <t>Durante el tercer trimestre se culminó la elaboración de la estrategia de comunicaciones para las vigencias 2025 y 2026. Así mismo, se dio atención a los diferentes requerimientos internos y externos, se dio acompañamiento y apoyo a las áreas técnicas y se brindó asesoría en materia de comunicaciones a la Dirección General.</t>
  </si>
  <si>
    <t>Informe de comunicación interna y externa tercer trimestre 2024</t>
  </si>
  <si>
    <t>La meta física viene avanzando de acuerdo con lo planeado, con cumplimiento del 100% al corte.
La ejecución de los recursos presenta rezago.</t>
  </si>
  <si>
    <t>En el tercer trimestre de 2024 frente al desarrollo del ecosistema SIPAE, se realizaron las siguientes actividades:
- Se realizó la revisión de la información del Anexo 6A, correspondiente a los establecimientos educativos oficiales y no oficiales. Como resultado de la revisión y análisis, se determinaron los campos y los códigos que deben tenerse en cuenta para realizar el cargue en la base de datos que soporta el SiPAE. Así mismo, se ajustó el procedimiento de cargue SPSS, con el propósito de agregar el filtro correspondiente y no tener en cuenta los establecimientos educativos no oficiales, de acuerdo con la información suministrada por el área de Planeación de la UApA.
- Se coordinó el proceso de mejoramiento en el rendimiento de la base de datos (Tunning) con el equipo de la UT de desarrollo y la Administradora de la base de datos de la UApA. Lo anterior, con el propósito de optimizar el funcionamiento de algunos módulos del Ecosistema SiPAE. 
- Como complemento al protocolo, se ha realizado la actualización del diccionario de datos de las fuentes de información contenidas en el protocolo de intercambio de información.
- Se culminó con la construcción del protocolo de intercambio de información entre la UApA y el Ministerio de Educación Nacional, respecto a las fuentes de información del SIMAT y el SINEB. 
- Se participo en las reuniones para la verificación de las estimaciones para el mejoramiento de la aplicación SIPAE donde se validó el esfuerzo de cada uno de los requerimientos.
 - Se realiza la creación de la arquitectura del servicio web del sistema plan financiero territorial. 
- Se culminó con la construcción de los diccionarios de datos de las siguientes fuentes de información que se encuentran descritas dentro del protocolo de intercambio de información: i) Anexo 6A, ii) Anexo 3A, iii) Anexo Estructura Familiar, iv) Anexo 13A y v) DUE
- Se realizó la creación de la base de datos para el desarrollo de la aplicación de Plan Financiero territorial, la cual va a estar alojada en SQL server. 
- Se validó los procedimientos del cargue de la matrícula de esta base de datos, en busca de los errores que se están presentando al momento del cargue de la información entregada por el MEN, y se identifica un error en uno de los procedimientos, el cual se le solicita a la UT el ajuste del mismo, en el marco de la garantía del contrato (CM-UAPA-02-2021) actualmente en periodo de etapa post contractual. 
- Se realizó la presentación de la maqueta del desarrollo al grupo de financiera, el día 25 de julio, y se replantea el diseño que debe llevar la aplicación
- Se crearon los proyectos FRONT de la aplicación de Plan Financiero Territorial, y la base de datos inicial, de las cuales se deja la evidencia de los proyectos angular y los scripts de la base de datos.
- Se realizó la creación de la base de datos para el desarrollo de la aplicación de Plan Financiero territorial, la cual va a estar alojada en SQL server, con un backend en .net core y angular 16.
- Se creó el modelo de la base datos del sistema plan financiero territorial modificando el modelo según documento de Excel. 
- Se creó el proyecto de los servicios WEB de Plan Financiero Territorial.
- Se creó el proyecto de los servicios de seguridad del Plan Financiero Territorial. 
- Se participó en reunión de la estimación de SIPAE, donde se verifica todo lo concerniente con la planeación de estimación de tiempo de desarrollo de las fases 3 y 4 de SIPAE.
- Se verificó lo concerniente con la planeación de estimación de tiempo de desarrollo de las fases 3 y 4 de SIPAE, y como se va a realizar la estimación por medio de la metodología scrum y la utilización de planning poker. 
- Se asistió a las reuniones de estimación de los nuevos requerimientos, donde se hizo la revisión de todos los requerimientos uno a uno y se hicieron las respectivas votaciones en planing poker, para estimar el esfuerzo que se necesita para la realización de los desarrollos nuevos.
- Se asistió a la reunión del equipo con el equipo de FRONT END de desarrollo donde se revisa los ajustes que se deben hacer a la base de datos y los nuevos campos que se deben agregar para la entrega de los 4 módulos de la aplicación Plan Financiero Territorial 
- Se actualizó el modelo de la base datos del sistema plan financiero territorial agregando las tablas del control de seguridad. 
- Se verificó como se debe ajustar la base de datos y como se realizará el consumo de datos de las tablas paramétricas que se encuentran en el ecosistema SIPAE, adicionalmente como se debe realizar el consumo desde el microservicio, para así ser consumido en el FRONT.
- Se asistió a la reunión de Revisión información Rol ETC - Rol ET visualización ecosistema SiPAE el día 14 de agosto, donde se verifica como está concebido el tema de los roles para las ET dentro de la arquitectura SIPAE 
- Se realizó la revisión de la documentación de PAESTAR AL DIA y se genera un documento con las listas de chequeo y observaciones encontradas durante el proceso. 
- Se validó los procedimientos del cargue de la matrícula de SIMAT, en busca de los errores que se están presentando al momento del cargue de la información entregada por el MEN. 
- Se realizó el desarrollo y consumo de los microservicios en el proyecto Plan Financiero Territorial, se consume el servicio de seguridad donde se realiza una doble autenticación, con el correo y contraseña, seguido a esto se envía un código de seguridad al correo electrónico entregado el cual se valida que sea correcto para permitir el ingreso a la aplicación.
- Se realizó la propuesta de información para incluir en los tableros de control de los siguientes módulos: i) Priorización de sedes/Asignación de complementos, ii) Caracterización de sedes/DACO/Planeación Financiera, iii) Planeación alimentaria: Minuta, menús, preparaciones y productos, iv) Operadores y contratos, v) Alistamiento y vi) PAEstar al día.</t>
  </si>
  <si>
    <t>Informes mensuales de actividades de ejcucion del equipo desarrollador con los links asociados a las evidencias del cumplimineto de estas</t>
  </si>
  <si>
    <t>Se desarrollaron las siguientes acciones frente a la implementación de los componentes que hacen parte del sistema de gestión de seguridad y privacidad de la información, durante el segundo trimestre del 2024:
- Se estructuro el plan de cambio y cultura para el último trimestre del 2024.
- Se solicito la elaboración de piezas graficas relacionadas con seguridad de la información.
- Se revisaron las matrices de activos de información para su aprobación y presentación al comité de gestión y desempeño. 
- Se remitió correo electrónico al Colcert con el fin de establecer un convenio para realizar charlas de seguridad y análisis de vulnerabilidades al portal. 
- Se realizado un recorrido por las instalaciones y se identificaron posibles riesgos de seguridad de la información.</t>
  </si>
  <si>
    <t xml:space="preserve">RV_ Estructura pieza incidentes de información.pdf
Posibles Riesgos de seguridad Identificados.pdf
Propuesta Plan de Comunicaciones de Seguridad.pdf
RV_ Activos de información 2024.pdf
</t>
  </si>
  <si>
    <t xml:space="preserve">Se desarrollaron las siguientes acciones:
- Se realizó el cronograma para el diagnóstico de fuentes de información que comprendió las siguientes tareas: definición de alcance y objetivos, identificación de dependencias y/o áreas de la entidad y sus responsables y definición de tareas. 
- Se realizó el mapa de procesos y la matriz de roles y responsables de la información.
- Se creó un documento donde se evidencia la revisión los distintos entregables conforme a los requerimientos establecidos por el MinTIC, evaluando cuáles de ellos están relacionados con el proyecto de Diagnóstico de Fuentes de Información para el Análisis de Datos de la UApA (Unidad de Alimentos para Aprender)
- Se realizó la tabulación de información sobre procesos y actividades suministrada por la UApA. 
- Se crearon los instrumentos o formularios para cada una de las áreas 
</t>
  </si>
  <si>
    <t xml:space="preserve">Cronograma de actividades 
Documento de mapa de procesos y la matriz de roles y responsables
Informe entregables
Tabulación de información sobre procesos
Documento de relación formularios. 
</t>
  </si>
  <si>
    <t>Se realizo la supervisión del contrato para el servicio de impresión, escaneo y fotocopiado sin suministro de papel para el desarrollo de las actividades operacionales de las diferentes dependencias de la Unidad para los meses de Julio, Agosto, Septiembre, información que reposa en el informe adjunto. Adicional se parametrizo y configuro la plataforma de Mesa de servicio de Aranda, con cual se empiezan a realizar las pruebas para su implementación.
Durante la ejecución del contrato UAPA-OPS-071-2024, en el 3 trimestre de la vigencia, se ejecutaron las siguientes actividades, a partir de la información del SIPAE se genera la información y los scripts base para la utilización de la información en el aplicativo PFT, Se están revisando ajustes de las tablas del SIPAE. Se realizaron diferentes consultas para verificar el cargue completo de la información del Simat, así como la validación de datos que se están viendo o que tienen inconsistencias en caracteres, se analizaron los usuarios que debería tener el nuevo aplicativo para acceder a la base de datos de este, se revisaron los diferentes procedimientos almacenados que se ejecutan al cargar la información del Simat para conocer el detalle de la ejecución y las inconsistencias en la información que se recibe, se atendieron las solicitudes de información, se ha continuado con el trabajo sobre las bases de datos que soportará el Aplicativo para la Planeación Financiera Territorial.</t>
  </si>
  <si>
    <t xml:space="preserve">Informe de Avance </t>
  </si>
  <si>
    <t>Documentos relacionados en el plan anual de auditorías de la vigencia 2024</t>
  </si>
  <si>
    <t>PORCENTAJE DE EJECUCIÓN FINANCIERA AL CORTE</t>
  </si>
  <si>
    <t>PORCENTAJE DE EJECUCIÓN FISICA AL CORTE</t>
  </si>
  <si>
    <t>Se realizó informe y reporte consolidado de Asistencia Técnica donde se relacionan las acciones adelantadas, se identica el desarrollo de acciones de asistencia técncia en las 97 ETC, se reporta por cada actividad: 
• ACOMPAÑAMIENTO TERRITORIAL  - PRESENCIAL: 91 ETC			
• ASISTENCIA TÉCNICA – PRESENCIAL EN LA UAPA 
   O MEN O VIRTUAL POR TEAMS : 63 ETC
• ASISTENCIA TÉCNICA -VIRTUAL COLECTIVA: 97 ETC</t>
  </si>
  <si>
    <t>Soportes 3er trimestre​  </t>
  </si>
  <si>
    <t xml:space="preserve">314 PARTICIPANTES (PROFESIONALES EQUIPOS PAE,  ENTES DE CONTROL Y UAp, ACTORES PAE TERRITORIALES). </t>
  </si>
  <si>
    <t>Conforme a la programación del Plan Anual de Adquisiciones - PAA, desde el proceso de gestión contractual se adelantaron las gestiones requeridas para la adquisición de bienes y servicios. Dado que este plan fue modificado, para el primer trimestre se contaba con 64 líneas programadas de las cuales se contrataron 63; para el segundo trimestre se contrataron 22 líneas de las 23 programadas, mientras que para el tercer trimestre de las 23 líneas programadas se contrataron 15.</t>
  </si>
  <si>
    <t>Se realizaron las siguientes actividades del código de integridad durante el III trimestre:
- Carrera de Observación – Retos en Equipos (valores del código de Integridad)
- Sensibilización Código de Integridad - Helados de la Integridad</t>
  </si>
  <si>
    <t xml:space="preserve">Informe de actividades del código de integridad realizadas durante  III trimestre
Fotos 
</t>
  </si>
  <si>
    <t>En el tercer trimestre de 2024, no se realizó vinculación de personal en la Planta de cargos de la Unidad y no se presentaron renuncias. No obstante, se presenta cuadro de vacantes pendientes de proveer con corte al 30/09/2024.</t>
  </si>
  <si>
    <t>N.A.</t>
  </si>
  <si>
    <t xml:space="preserve">Con el propósito de implementar las estrategias que contribuyan en la gestión del talento humano, se realizaron actividades enfocadas a la promoción y entendimiento del código de integridad; capacitaciones orientadas a la gestión del tiempo, autoliderazgo, gestión documental, redacción y Ortografía técnicas y Habilidades para Comunicación Escrita, entre otros. Así mismo, se realizaron actividades de bienestar, como vacaciones recreativas, carrera de atletismo, alianzas estratégica visita Teatro Nacional, entre otras. De otro lado, la Unidad continúa avanzando en el proyecto de rediseño institucional y formalización laboral, con la radicación del estudio técnico y respuesta a las observaciones presentadas por el DAPRE. Finalmente, durante el tercer trimestre, y en el marco del plan de trabajo anual de SST, se realizó acompañamiento a las reuniones del COPASST, y se realizaron campañas de promoción y prevención en salud, tales como, pausas activas, emergencias, entre otros. </t>
  </si>
  <si>
    <t xml:space="preserve">Avances Plan Estrategico del TalentoHumano </t>
  </si>
  <si>
    <t>Se realizaron las siguientes capacitaciones durante el III trimestre:
- Gestión del Tiempo
- Autoliderazgo
- Webinar Gestión Documental
-  Redacción y Ortografía Técnicas y Habilidades para Comunicación Escrita
- Foro Compensar: Cambiando Paradigmas: Diversidad e Inclusión en el Sector Público
- Taller de Habilidades Blandas - Carrera de Observación (Retos en Equipo)
- Socialización virtual Protocolo de Atención al Ciudadano y Procedimiento para la gestión de PQRSD
- Sensibilización Código de Integridad - Helados de la Integridad</t>
  </si>
  <si>
    <t>Informe de capacitaciones realizadas durante el III trimestre 
Fotos
Listados de asistencia</t>
  </si>
  <si>
    <t xml:space="preserve">Se realizaron las siguientes actividades de bienestar durante el III trimestre:
-	Vacaciones recreativas Hijos(as) servidores públicos
-	Carrera de Atletismo Compensar
-	Día del Conductor - Charla de Seguridad Vial
-	Visita atenciones individuales Compensar, Colpensiones y Fondo Nacional del Ahorro (Julio)
-	Charla Semana Mundial de la Lactancia Materna
-	Intervención de Clima Organizacional
-	Alianza estratégica visita Teatro Nacional
-	Entrega Uniformes y Entrenamientos Juegos de la Función Pública
-	Día del Amor y la Amistad
-	Entrega elementos deportivos
-	Inauguración de los juegos de la Función Pública
-	Visita atenciones individuales Compensar, Colpensiones Fondo Nacional del Ahorro y Protección (septiembre)
</t>
  </si>
  <si>
    <t>Informe de actividades de bienestar  realizadas durante el III trimestre 
Fotos
Listados de asistencia</t>
  </si>
  <si>
    <t>Durante el tercer trimestre, se ejecutan actividades de acuerdo con el plan de trabajo anual de SST, como el acompañamiento al Copasst, campaña de promoción y prevención en salud, referidas a pausas activas, capacitación en P&amp;P, Seguridad Vial, Emergencias, Batería de Riesgo psicosocial, Evaluaciones de Factores de Riesgo en el entorno laboral (ATP y IPT), semana mundial de la Lactancia materna. Del mismo modo, con acompañamiento de la ARL Positiva, se realizó análisis epidemiológico, verificación de puestos de trabajo, asesoría para la evaluación de condiciones de salud PVE, entre otros. Con relación al avance de la documentación del SG-SST, se realizó Plan de Emergencias, Política de Alcohol, Tabaco y demás sustancias psicoactivas y Programa de Higiene y seguridad industrial. Finalmente, se realizó programación Exámenes EMO, verificación y control de afiliación al Sistema de Seguridad Social, inspecciones de Puesto de Trabajo, entre otros</t>
  </si>
  <si>
    <t>Soportes de cumplimiento de las actividades de acuerdo al cronograma del plan de trabajo anual de Salud y Seguridad en el Trabajo 2024</t>
  </si>
  <si>
    <t xml:space="preserve">Durante el trimestre se implementaron las siguientes acciones: 
-Elaboración de la Matriz MGDA en cumplimiento con lo establecido en el Proyecto N 1 del PINAR, con un nivel de madurez del 68,9%.
- Actualización de los documentos en el SIG oficializado con la Circular interna No. 34 de 2024 emitida por la Dirección General  - Planeación.
- Organización y conformación de expedientes documentales con un avance del 70%.
- Medición de los indicadores de gestión determinados para el proceso de gestión documental. </t>
  </si>
  <si>
    <t>Circular 033 de 2024 
Seguimiento al indicador 
Informe diagnóstico integral de archivos 
Matriz MGDA</t>
  </si>
  <si>
    <t xml:space="preserve">Durante el trimestre se llevaron a cabo las acciones de seguimiento, desarrollo, y correcciones necesarias para la puesta en marcha del aplicativo ORFEO. Respecto al funcionamiento del aplicativo ya cuenta con una fase completa de ENTRADAS Y SALIDAS. Por último, se ajustó el cronograma de actividades, y se realizó la sensibilización y socialización de ORFEO con las secretarias de cada dependencia a quienes se les entrego usuario y contraseña para realizar las pruebas correspondientes. Actualmente estamos a la espera de que se coordine una reunión según agenda de la Dirección para la socialización con los líderes de cada dependencia. 
En cuanto a SAC se solicitó al Ministerio de Educación Nacional la copia de las PQRSD, radicados de entrada, salida, respuestas y correspondencia tanto interna como externa. Ya se cuenta con una copia de seguridad de las vigencias, 2021 y 2022. 
</t>
  </si>
  <si>
    <t xml:space="preserve">Cronograma de actividades, listados de asistencia a socializaciones y seguimientos del aplicativo ORFEO, base de datos excel de los usuarios (funcionarios y contratistas) de la Unidad creados en ORFEO, correo de solicitud de información PQRSD al MEN. </t>
  </si>
  <si>
    <t xml:space="preserve">Se realizaron totas las gestiones radicadas en la central de cuentas en este trimestre, dando alcance a la liquidación y obligaciones presupuestales en su totalidad y remitidas a los ordenadores del gasto como el apoyo en la parte contable </t>
  </si>
  <si>
    <t>Se anexa informe de las actividades realizadas y cumplidas a tercer trimestre de 2024</t>
  </si>
  <si>
    <t>Durante el trimestre se adelantaron las siguientes acciones de actualización y documentación de los procesos:
1. Del proceso de gestión del talento humano se adoptó la caracterización del proceso, el protocolo de gestión del conflictos de interés, la guía de identificación de peligros valoración de riesgos y determinación de controles y la política de Sistema de Seguridad y Salud en el Trabajo.
2. Del proceso de gestión documental se adoptó la caracterización del proceso, la guía de organización de archivos de gestión, la guía del Modelo de Requisitos para la Gestión de Documentos Electrónicos (MOREQ) y el  manual de gestión documental.
3. Del proceso de gestión administrativa se adoptó el procedimiento de pago de facturas de servicios públicos y se modificó el procedimiento de gestión logística de eventos y los formatos de plan anual de eventos, solicitud y ejecución de eventos, consolidado cotización eventos logísticos, control de logística de eventos y lista de chequeo para la legalización de eventos.</t>
  </si>
  <si>
    <t xml:space="preserve">Circulares de adopción de los documentos de los procesos de gestión del talento humano, gestión documental y gestión administrativa.
Circular 027 de 2024 
Circular 029 de 2024 
Circular 033 de 2024 </t>
  </si>
  <si>
    <t xml:space="preserve">Durante el tercer trimestre se avanzó en los siguientes temas: 
Se logró el inicio de la ejecución del operador logístico y el procedimiento y los formatos fueron publicados en el SIG.
En adquisición de bienes y servicios la Unidad se acoge al mecanismo de contratación establecido por Colombia Compra Eficiente  bajo los  Acuerdos Marco de Precios y los Instrumentos de Agregación de Demanda.
Se realizó el proceso contractual por mínima cuantía para el contrato de carnetización de la UApA , sin embargo, está se declaró desierto
Se realizó el trámite de las comisiones solicitadas para funcionarios y contratistas. 
Se continuó con el ejericio mensual de inventario de bienes.
El procedimiento pago de facturas de servicios públicos fue aprobado, divulgado y adoptado en el SIG. </t>
  </si>
  <si>
    <t xml:space="preserve">Informe trimestral con las acciones de apoyo </t>
  </si>
  <si>
    <t>La Unidad el 30/08/2024 realizó la presentación al Departamento Administrativo de la Función Pública – DAPRE del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</si>
  <si>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Oficio remisorio DAPRE, respuesta observaciones DAPRE.</t>
  </si>
  <si>
    <t>EJECUCIÓN PLAN DE ACCIÓN VIGENCIA 2024 - TERCER TRIMESTRE</t>
  </si>
  <si>
    <t>De acuerdo con las resoluciones de asignación la unidad procedió a realizar giro por valor total de $498.609.929.520. 
Adicionalmente se realizaron asignaciones por valor de $40.618.124.000 que serán girados en el ultimo trimestre del año
Teniendo que durante los meses de agosto y septiembre no se ha aprobado el PAC solicitado, no ha sido posible girar la totalidad de recursos, se tenia programado girar $331.782.868.508 adicionales, los cuales no fue posible realizarlos.</t>
  </si>
  <si>
    <t>El equipo financiero consolida la información reportada por las Entidades Territoriales del segundo trimestre vigencia 2024, verificando la calidad de la información y el tiempo de reporte por parte de las Entidades, con el objetivo de  subsanar la información en la plata forma CHIP y permita evidenciar la realidad de la ejecución del PAE.</t>
  </si>
  <si>
    <t>Informe de avance III trimestre y excel</t>
  </si>
  <si>
    <t>No tenia programada actividades para este período</t>
  </si>
  <si>
    <t xml:space="preserve">En el segundo trimestre, se realizarón pagos por desplazamiento de contratistas por valor de $50.842.248.00
Con relación al gasto de tiquetes el valor pagado fue de $145.127.721.00
La Unidad dando cumplimiento a la atención de requerimientos para brindar asistencia técnica en todo el territorio nacional del Plan de Acción Institucional 2024 la Entidad ejecutó recursos por valor de $ 195.969.969.00  </t>
  </si>
  <si>
    <t>Informe de avance III trimestre.</t>
  </si>
  <si>
    <t>Durante el periodo, se firmo acta de incio del contrato con el operador y se desarrollaron eventos durante los meses de julio, agosto y septiembre</t>
  </si>
  <si>
    <t>Se entregan informes relacionados con el avance de la descentralización correspondiente al analisis juridico y Resultados de la evaluación de operaciones del PAE a cargo de los municipios no certificados en educación del país, para revisión de las áreas</t>
  </si>
  <si>
    <t>Entregable 2 - Resultados Actividad III.A.2 - Evaluación PAE ETnC
IIIA1. Análisis Jurídico Descentralización PAE</t>
  </si>
  <si>
    <t>% EJEC.</t>
  </si>
  <si>
    <t>Ejec/Total</t>
  </si>
  <si>
    <t>EjecAc / PrgAc</t>
  </si>
  <si>
    <t/>
  </si>
  <si>
    <t>PERIODO T-III</t>
  </si>
  <si>
    <t xml:space="preserve">METAS TOTALES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</si>
</sst>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43" formatCode="_-* #,##0.00_-;\-* #,##0.00_-;_-* &quot;-&quot;??_-;_-@_-"/>
    <numFmt numFmtId="164" formatCode="&quot;$&quot;\ #,##0.00"/>
    <numFmt numFmtId="165" formatCode="0.0%"/>
    <numFmt numFmtId="166" formatCode="_-* #,##0_-;\-* #,##0_-;_-* &quot;-&quot;??_-;_-@_-"/>
    <numFmt numFmtId="167" formatCode="_-* #,##0.0_-;\-* #,##0.0_-;_-* &quot;-&quot;??_-;_-@_-"/>
  </numFmts>
  <fonts count="21" x14ac:knownFonts="1">
    <font>
      <sz val="11"/>
      <color theme="1"/>
      <name val="Calibri"/>
      <family val="2"/>
      <scheme val="minor"/>
    </font>
    <font>
      <sz val="11"/>
      <color theme="1"/>
      <name val="Calibri"/>
      <family val="2"/>
      <scheme val="minor"/>
    </font>
    <font>
      <sz val="10"/>
      <color theme="1"/>
      <name val="Arial"/>
      <family val="2"/>
    </font>
    <font>
      <b/>
      <sz val="11"/>
      <color theme="1"/>
      <name val="Arial"/>
      <family val="2"/>
    </font>
    <font>
      <sz val="8"/>
      <name val="Calibri"/>
      <family val="2"/>
      <scheme val="minor"/>
    </font>
    <font>
      <sz val="11"/>
      <color theme="1"/>
      <name val="Arial"/>
      <family val="2"/>
    </font>
    <font>
      <b/>
      <sz val="8"/>
      <name val="Calibri"/>
      <family val="2"/>
      <scheme val="minor"/>
    </font>
    <font>
      <b/>
      <sz val="12"/>
      <name val="Calibri"/>
      <family val="2"/>
      <scheme val="minor"/>
    </font>
    <font>
      <sz val="8"/>
      <name val="Calibri"/>
      <family val="2"/>
    </font>
    <font>
      <b/>
      <sz val="12"/>
      <color theme="0"/>
      <name val="Calibri"/>
      <family val="2"/>
      <scheme val="minor"/>
    </font>
    <font>
      <b/>
      <sz val="11"/>
      <color theme="1"/>
      <name val="Calibri"/>
      <family val="2"/>
      <scheme val="minor"/>
    </font>
    <font>
      <sz val="9"/>
      <color theme="1"/>
      <name val="Calibri"/>
      <family val="2"/>
      <scheme val="minor"/>
    </font>
    <font>
      <b/>
      <sz val="9"/>
      <color theme="1"/>
      <name val="Calibri"/>
      <family val="2"/>
      <scheme val="minor"/>
    </font>
    <font>
      <sz val="8"/>
      <color theme="1"/>
      <name val="Calibri"/>
      <family val="2"/>
      <scheme val="minor"/>
    </font>
    <font>
      <b/>
      <sz val="8"/>
      <color theme="1"/>
      <name val="Calibri"/>
      <family val="2"/>
      <scheme val="minor"/>
    </font>
    <font>
      <b/>
      <sz val="12"/>
      <color theme="1"/>
      <name val="Calibri"/>
      <family val="2"/>
      <scheme val="minor"/>
    </font>
    <font>
      <b/>
      <sz val="16"/>
      <color theme="0"/>
      <name val="Calibri"/>
      <family val="2"/>
      <scheme val="minor"/>
    </font>
    <font>
      <sz val="7"/>
      <color theme="1"/>
      <name val="Calibri"/>
      <family val="2"/>
      <scheme val="minor"/>
    </font>
    <font>
      <sz val="9"/>
      <color theme="0" tint="-4.9989318521683403E-2"/>
      <name val="Calibri"/>
      <family val="2"/>
      <scheme val="minor"/>
    </font>
    <font>
      <sz val="7"/>
      <color theme="0" tint="-4.9989318521683403E-2"/>
      <name val="Calibri"/>
      <family val="2"/>
      <scheme val="minor"/>
    </font>
    <font>
      <b/>
      <sz val="9"/>
      <color theme="0" tint="-4.9989318521683403E-2"/>
      <name val="Calibri"/>
      <family val="2"/>
      <scheme val="minor"/>
    </font>
  </fonts>
  <fills count="1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7030A0"/>
        <bgColor indexed="64"/>
      </patternFill>
    </fill>
    <fill>
      <patternFill patternType="solid">
        <fgColor theme="8" tint="-0.249977111117893"/>
        <bgColor indexed="64"/>
      </patternFill>
    </fill>
    <fill>
      <patternFill patternType="solid">
        <fgColor theme="4" tint="0.59999389629810485"/>
        <bgColor indexed="64"/>
      </patternFill>
    </fill>
    <fill>
      <patternFill patternType="solid">
        <fgColor theme="7"/>
        <bgColor indexed="64"/>
      </patternFill>
    </fill>
    <fill>
      <patternFill patternType="solid">
        <fgColor theme="7" tint="0.59999389629810485"/>
        <bgColor indexed="64"/>
      </patternFill>
    </fill>
  </fills>
  <borders count="3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203">
    <xf numFmtId="0" fontId="0" fillId="0" borderId="0" xfId="0"/>
    <xf numFmtId="0" fontId="3" fillId="2" borderId="0" xfId="0" applyFont="1" applyFill="1" applyAlignment="1">
      <alignment horizontal="center"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3" borderId="0" xfId="0" applyFont="1" applyFill="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164" fontId="6" fillId="0" borderId="12" xfId="0" applyNumberFormat="1" applyFont="1" applyBorder="1" applyAlignment="1">
      <alignment horizontal="center" vertical="center" wrapText="1"/>
    </xf>
    <xf numFmtId="164" fontId="6" fillId="0" borderId="13" xfId="0" applyNumberFormat="1" applyFont="1" applyBorder="1" applyAlignment="1">
      <alignment horizontal="center" vertical="center" wrapText="1"/>
    </xf>
    <xf numFmtId="0" fontId="6" fillId="0" borderId="14" xfId="0" applyFont="1" applyBorder="1" applyAlignment="1">
      <alignment horizontal="center" vertical="center" wrapText="1"/>
    </xf>
    <xf numFmtId="0" fontId="6" fillId="0" borderId="7" xfId="0" applyFont="1" applyBorder="1" applyAlignment="1">
      <alignment horizontal="center" vertical="center" wrapText="1"/>
    </xf>
    <xf numFmtId="164" fontId="6" fillId="0" borderId="14"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4" fillId="0" borderId="4" xfId="0" applyFont="1" applyBorder="1" applyAlignment="1">
      <alignment horizontal="center" vertical="center" wrapText="1"/>
    </xf>
    <xf numFmtId="164" fontId="4" fillId="0" borderId="4" xfId="0" applyNumberFormat="1" applyFont="1" applyBorder="1" applyAlignment="1">
      <alignment horizontal="center" vertical="center" wrapText="1"/>
    </xf>
    <xf numFmtId="0" fontId="4" fillId="4" borderId="4" xfId="0" applyFont="1" applyFill="1" applyBorder="1" applyAlignment="1">
      <alignment horizontal="center" vertical="center" wrapText="1"/>
    </xf>
    <xf numFmtId="165" fontId="4" fillId="0" borderId="4" xfId="3" applyNumberFormat="1" applyFont="1" applyBorder="1" applyAlignment="1" applyProtection="1">
      <alignment horizontal="center" vertical="center" wrapText="1"/>
    </xf>
    <xf numFmtId="164" fontId="4" fillId="4" borderId="4" xfId="0" applyNumberFormat="1" applyFont="1" applyFill="1" applyBorder="1" applyAlignment="1">
      <alignment horizontal="center" vertical="center" wrapText="1"/>
    </xf>
    <xf numFmtId="0" fontId="4" fillId="4" borderId="4" xfId="3" applyNumberFormat="1" applyFont="1" applyFill="1" applyBorder="1" applyAlignment="1" applyProtection="1">
      <alignment horizontal="left" vertical="center" wrapText="1"/>
    </xf>
    <xf numFmtId="0" fontId="4" fillId="4" borderId="4" xfId="3" applyNumberFormat="1" applyFont="1" applyFill="1" applyBorder="1" applyAlignment="1" applyProtection="1">
      <alignment horizontal="left" vertical="center" wrapText="1"/>
      <protection locked="0"/>
    </xf>
    <xf numFmtId="0" fontId="4" fillId="0" borderId="4" xfId="0" applyFont="1" applyBorder="1" applyAlignment="1">
      <alignment horizontal="left" vertical="center" wrapText="1"/>
    </xf>
    <xf numFmtId="0" fontId="4" fillId="4" borderId="4" xfId="0" applyFont="1" applyFill="1" applyBorder="1" applyAlignment="1" applyProtection="1">
      <alignment horizontal="center" vertical="center" wrapText="1"/>
      <protection locked="0"/>
    </xf>
    <xf numFmtId="164" fontId="4" fillId="4" borderId="4" xfId="0" applyNumberFormat="1" applyFont="1" applyFill="1" applyBorder="1" applyAlignment="1" applyProtection="1">
      <alignment horizontal="center" vertical="center" wrapText="1"/>
      <protection locked="0"/>
    </xf>
    <xf numFmtId="0" fontId="4" fillId="4" borderId="4" xfId="0" applyFont="1" applyFill="1" applyBorder="1" applyAlignment="1" applyProtection="1">
      <alignment horizontal="left" vertical="center" wrapText="1"/>
      <protection locked="0"/>
    </xf>
    <xf numFmtId="9" fontId="4" fillId="0" borderId="4" xfId="0" applyNumberFormat="1" applyFont="1" applyBorder="1" applyAlignment="1">
      <alignment horizontal="center" vertical="center" wrapText="1"/>
    </xf>
    <xf numFmtId="164" fontId="4" fillId="0" borderId="4" xfId="2" applyNumberFormat="1" applyFont="1" applyFill="1" applyBorder="1" applyAlignment="1" applyProtection="1">
      <alignment horizontal="center" vertical="center" wrapText="1"/>
    </xf>
    <xf numFmtId="9" fontId="4" fillId="4" borderId="4" xfId="3" applyFont="1" applyFill="1" applyBorder="1" applyAlignment="1" applyProtection="1">
      <alignment horizontal="center" vertical="center" wrapText="1"/>
    </xf>
    <xf numFmtId="9" fontId="4" fillId="4" borderId="4" xfId="3"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164" fontId="4" fillId="4" borderId="4" xfId="2" applyNumberFormat="1" applyFont="1" applyFill="1" applyBorder="1" applyAlignment="1" applyProtection="1">
      <alignment horizontal="center" vertical="center" wrapText="1"/>
    </xf>
    <xf numFmtId="164" fontId="4" fillId="4" borderId="4" xfId="2" applyNumberFormat="1" applyFont="1" applyFill="1" applyBorder="1" applyAlignment="1" applyProtection="1">
      <alignment horizontal="center" vertical="center" wrapText="1"/>
      <protection locked="0"/>
    </xf>
    <xf numFmtId="1" fontId="4" fillId="0" borderId="4" xfId="0" applyNumberFormat="1" applyFont="1" applyBorder="1" applyAlignment="1">
      <alignment horizontal="center" vertical="center" wrapText="1"/>
    </xf>
    <xf numFmtId="44" fontId="4" fillId="0" borderId="4" xfId="2" applyFont="1" applyFill="1" applyBorder="1" applyAlignment="1" applyProtection="1">
      <alignment horizontal="left" vertical="center" wrapText="1"/>
    </xf>
    <xf numFmtId="0" fontId="4" fillId="0" borderId="14" xfId="0" applyFont="1" applyBorder="1" applyAlignment="1">
      <alignment horizontal="center" vertical="center" wrapText="1"/>
    </xf>
    <xf numFmtId="0" fontId="4" fillId="4" borderId="14" xfId="0" applyFont="1" applyFill="1" applyBorder="1" applyAlignment="1">
      <alignment horizontal="center" vertical="center" wrapText="1"/>
    </xf>
    <xf numFmtId="0" fontId="4" fillId="4" borderId="14" xfId="3" applyNumberFormat="1" applyFont="1" applyFill="1" applyBorder="1" applyAlignment="1" applyProtection="1">
      <alignment horizontal="left" vertical="center" wrapText="1"/>
    </xf>
    <xf numFmtId="0" fontId="4" fillId="4" borderId="14" xfId="3" applyNumberFormat="1" applyFont="1" applyFill="1" applyBorder="1" applyAlignment="1" applyProtection="1">
      <alignment horizontal="left" vertical="center" wrapText="1"/>
      <protection locked="0"/>
    </xf>
    <xf numFmtId="9" fontId="4" fillId="0" borderId="4" xfId="3" applyFont="1" applyFill="1" applyBorder="1" applyAlignment="1" applyProtection="1">
      <alignment horizontal="center" vertical="center" wrapText="1"/>
    </xf>
    <xf numFmtId="0" fontId="8" fillId="0" borderId="13" xfId="0" applyFont="1" applyBorder="1" applyAlignment="1">
      <alignment horizontal="center" vertical="center" wrapText="1"/>
    </xf>
    <xf numFmtId="0" fontId="8" fillId="0" borderId="4" xfId="0" applyFont="1" applyBorder="1" applyAlignment="1">
      <alignment horizontal="center" vertical="center" wrapText="1"/>
    </xf>
    <xf numFmtId="9" fontId="8" fillId="0" borderId="4" xfId="0" applyNumberFormat="1" applyFont="1" applyBorder="1" applyAlignment="1">
      <alignment horizontal="center" vertical="center" wrapText="1"/>
    </xf>
    <xf numFmtId="9" fontId="8" fillId="0" borderId="4" xfId="3" applyFont="1" applyFill="1" applyBorder="1" applyAlignment="1" applyProtection="1">
      <alignment horizontal="center" vertical="center" wrapText="1"/>
    </xf>
    <xf numFmtId="9" fontId="8" fillId="4" borderId="13" xfId="3" applyFont="1" applyFill="1" applyBorder="1" applyAlignment="1" applyProtection="1">
      <alignment horizontal="center" vertical="center" wrapText="1"/>
    </xf>
    <xf numFmtId="44" fontId="8" fillId="0" borderId="4" xfId="0" applyNumberFormat="1" applyFont="1" applyBorder="1" applyAlignment="1">
      <alignment horizontal="left" vertical="center" wrapText="1"/>
    </xf>
    <xf numFmtId="9" fontId="8" fillId="0" borderId="4" xfId="1" applyNumberFormat="1" applyFont="1" applyFill="1" applyBorder="1" applyAlignment="1" applyProtection="1">
      <alignment horizontal="center" vertical="center" wrapText="1"/>
    </xf>
    <xf numFmtId="9" fontId="8" fillId="4" borderId="4" xfId="3" applyFont="1" applyFill="1" applyBorder="1" applyAlignment="1" applyProtection="1">
      <alignment horizontal="center" vertical="center" wrapText="1"/>
      <protection locked="0"/>
    </xf>
    <xf numFmtId="9" fontId="8" fillId="0" borderId="13" xfId="3" applyFont="1" applyFill="1" applyBorder="1" applyAlignment="1" applyProtection="1">
      <alignment horizontal="center" vertical="center" wrapText="1"/>
    </xf>
    <xf numFmtId="166" fontId="8" fillId="0" borderId="4" xfId="1" applyNumberFormat="1" applyFont="1" applyFill="1" applyBorder="1" applyAlignment="1" applyProtection="1">
      <alignment horizontal="center" vertical="center" wrapText="1"/>
    </xf>
    <xf numFmtId="44" fontId="4" fillId="0" borderId="4" xfId="0" applyNumberFormat="1" applyFont="1" applyBorder="1" applyAlignment="1">
      <alignment horizontal="center" vertical="center" wrapText="1"/>
    </xf>
    <xf numFmtId="9" fontId="4" fillId="0" borderId="4" xfId="3" applyFont="1" applyBorder="1" applyAlignment="1" applyProtection="1">
      <alignment horizontal="center" vertical="center" wrapText="1"/>
    </xf>
    <xf numFmtId="44" fontId="4" fillId="0" borderId="4" xfId="0" applyNumberFormat="1" applyFont="1" applyBorder="1" applyAlignment="1">
      <alignment horizontal="left" vertical="center" wrapText="1"/>
    </xf>
    <xf numFmtId="44" fontId="4" fillId="4" borderId="4" xfId="0" applyNumberFormat="1" applyFont="1" applyFill="1" applyBorder="1" applyAlignment="1">
      <alignment horizontal="center" vertical="center" wrapText="1"/>
    </xf>
    <xf numFmtId="44" fontId="4" fillId="4" borderId="4" xfId="0" applyNumberFormat="1" applyFont="1" applyFill="1" applyBorder="1" applyAlignment="1" applyProtection="1">
      <alignment horizontal="center" vertical="center" wrapText="1"/>
      <protection locked="0"/>
    </xf>
    <xf numFmtId="0" fontId="4" fillId="4" borderId="4" xfId="1" applyNumberFormat="1" applyFont="1" applyFill="1" applyBorder="1" applyAlignment="1" applyProtection="1">
      <alignment horizontal="center" vertical="center" wrapText="1"/>
    </xf>
    <xf numFmtId="0" fontId="4" fillId="4" borderId="4" xfId="1" applyNumberFormat="1" applyFont="1" applyFill="1" applyBorder="1" applyAlignment="1" applyProtection="1">
      <alignment horizontal="center" vertical="center" wrapText="1"/>
      <protection locked="0"/>
    </xf>
    <xf numFmtId="0" fontId="4" fillId="0" borderId="13" xfId="0" applyFont="1" applyBorder="1" applyAlignment="1">
      <alignment horizontal="center" vertical="center" wrapText="1"/>
    </xf>
    <xf numFmtId="1" fontId="4" fillId="0" borderId="13" xfId="0" applyNumberFormat="1" applyFont="1" applyBorder="1" applyAlignment="1">
      <alignment horizontal="center" vertical="center" wrapText="1"/>
    </xf>
    <xf numFmtId="0" fontId="4" fillId="0" borderId="13" xfId="0" applyFont="1" applyBorder="1" applyAlignment="1">
      <alignment vertical="center" wrapText="1"/>
    </xf>
    <xf numFmtId="0" fontId="4" fillId="0" borderId="13" xfId="0" applyFont="1" applyBorder="1" applyAlignment="1">
      <alignment horizontal="left" vertical="center" wrapText="1"/>
    </xf>
    <xf numFmtId="0" fontId="4" fillId="0" borderId="14" xfId="0" applyFont="1" applyBorder="1" applyAlignment="1">
      <alignment vertical="center" wrapText="1"/>
    </xf>
    <xf numFmtId="164" fontId="4" fillId="0" borderId="13" xfId="0" applyNumberFormat="1" applyFont="1" applyBorder="1" applyAlignment="1">
      <alignment horizontal="center" vertical="center" wrapText="1"/>
    </xf>
    <xf numFmtId="0" fontId="4" fillId="4" borderId="13" xfId="0" applyFont="1" applyFill="1" applyBorder="1" applyAlignment="1">
      <alignment horizontal="center" vertical="center" wrapText="1"/>
    </xf>
    <xf numFmtId="0" fontId="4" fillId="4" borderId="13" xfId="3" applyNumberFormat="1" applyFont="1" applyFill="1" applyBorder="1" applyAlignment="1" applyProtection="1">
      <alignment horizontal="left" vertical="center" wrapText="1"/>
    </xf>
    <xf numFmtId="0" fontId="4" fillId="4" borderId="13" xfId="3" applyNumberFormat="1" applyFont="1" applyFill="1" applyBorder="1" applyAlignment="1" applyProtection="1">
      <alignment horizontal="left" vertical="center" wrapText="1"/>
      <protection locked="0"/>
    </xf>
    <xf numFmtId="164" fontId="4" fillId="0" borderId="0" xfId="0" applyNumberFormat="1" applyFont="1" applyAlignment="1">
      <alignment horizontal="center" vertical="center" wrapText="1"/>
    </xf>
    <xf numFmtId="0" fontId="8" fillId="0" borderId="4" xfId="0" applyFont="1" applyBorder="1" applyAlignment="1">
      <alignment horizontal="left" vertical="center" wrapText="1"/>
    </xf>
    <xf numFmtId="0" fontId="0" fillId="0" borderId="4" xfId="0" applyBorder="1"/>
    <xf numFmtId="0" fontId="11" fillId="0" borderId="0" xfId="0" applyFont="1" applyAlignment="1">
      <alignment vertical="center"/>
    </xf>
    <xf numFmtId="0" fontId="12" fillId="0" borderId="0" xfId="0" applyFont="1" applyAlignment="1">
      <alignment vertical="center"/>
    </xf>
    <xf numFmtId="0" fontId="11" fillId="4" borderId="0" xfId="0" applyFont="1" applyFill="1" applyAlignment="1">
      <alignment vertical="center"/>
    </xf>
    <xf numFmtId="0" fontId="13" fillId="0" borderId="0" xfId="0" applyFont="1" applyAlignment="1">
      <alignment vertical="center" wrapText="1"/>
    </xf>
    <xf numFmtId="43" fontId="11" fillId="0" borderId="0" xfId="1" applyFont="1" applyAlignment="1">
      <alignment vertical="center"/>
    </xf>
    <xf numFmtId="0" fontId="11" fillId="0" borderId="0" xfId="0" applyFont="1" applyAlignment="1">
      <alignment horizontal="center" vertical="center"/>
    </xf>
    <xf numFmtId="167" fontId="11" fillId="0" borderId="0" xfId="1" applyNumberFormat="1" applyFont="1" applyAlignment="1">
      <alignment vertical="center"/>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165" fontId="11" fillId="0" borderId="0" xfId="3" applyNumberFormat="1" applyFont="1" applyAlignment="1">
      <alignment vertical="center"/>
    </xf>
    <xf numFmtId="0" fontId="12" fillId="0" borderId="4" xfId="0" applyFont="1" applyBorder="1" applyAlignment="1">
      <alignment horizontal="center"/>
    </xf>
    <xf numFmtId="43" fontId="4" fillId="0" borderId="4" xfId="1" applyFont="1" applyBorder="1" applyAlignment="1">
      <alignment horizontal="center" vertical="center" wrapText="1"/>
    </xf>
    <xf numFmtId="165" fontId="4" fillId="0" borderId="4" xfId="3" applyNumberFormat="1" applyFont="1" applyBorder="1" applyAlignment="1">
      <alignment horizontal="center" vertical="center" wrapText="1"/>
    </xf>
    <xf numFmtId="165" fontId="4" fillId="0" borderId="0" xfId="0" applyNumberFormat="1" applyFont="1" applyAlignment="1">
      <alignment horizontal="center" vertical="center" wrapText="1"/>
    </xf>
    <xf numFmtId="0" fontId="13" fillId="0" borderId="4" xfId="0" applyFont="1" applyBorder="1"/>
    <xf numFmtId="165" fontId="13" fillId="0" borderId="4" xfId="3" applyNumberFormat="1" applyFont="1" applyBorder="1" applyAlignment="1">
      <alignment vertical="center"/>
    </xf>
    <xf numFmtId="10" fontId="4" fillId="0" borderId="4" xfId="0" applyNumberFormat="1" applyFont="1" applyBorder="1" applyAlignment="1">
      <alignment horizontal="center" vertical="center" wrapText="1"/>
    </xf>
    <xf numFmtId="0" fontId="10" fillId="0" borderId="0" xfId="0" applyFont="1" applyAlignment="1">
      <alignment vertical="center"/>
    </xf>
    <xf numFmtId="0" fontId="13" fillId="0" borderId="4" xfId="0" applyFont="1" applyBorder="1" applyAlignment="1">
      <alignment vertical="center"/>
    </xf>
    <xf numFmtId="0" fontId="10" fillId="0" borderId="0" xfId="0" applyFont="1" applyAlignment="1">
      <alignment horizontal="center" vertical="center"/>
    </xf>
    <xf numFmtId="0" fontId="14" fillId="0" borderId="4" xfId="0" applyFont="1" applyBorder="1" applyAlignment="1">
      <alignment horizontal="center" vertical="center"/>
    </xf>
    <xf numFmtId="49" fontId="4" fillId="0" borderId="0" xfId="0" applyNumberFormat="1" applyFont="1" applyAlignment="1">
      <alignment horizontal="center" vertical="center" wrapText="1"/>
    </xf>
    <xf numFmtId="43" fontId="4" fillId="0" borderId="0" xfId="1" applyFont="1" applyAlignment="1">
      <alignment horizontal="center" vertical="center" wrapText="1"/>
    </xf>
    <xf numFmtId="166" fontId="4" fillId="0" borderId="0" xfId="1" applyNumberFormat="1" applyFont="1" applyAlignment="1">
      <alignment horizontal="center" vertical="center" wrapText="1"/>
    </xf>
    <xf numFmtId="0" fontId="13" fillId="0" borderId="0" xfId="0" applyFont="1" applyAlignment="1">
      <alignment horizontal="center" vertical="center"/>
    </xf>
    <xf numFmtId="166" fontId="4" fillId="0" borderId="4" xfId="1" applyNumberFormat="1" applyFont="1" applyBorder="1" applyAlignment="1">
      <alignment horizontal="center" vertical="center" wrapText="1"/>
    </xf>
    <xf numFmtId="9" fontId="4" fillId="0" borderId="0" xfId="3" applyFont="1" applyAlignment="1">
      <alignment horizontal="center" vertical="center" wrapText="1"/>
    </xf>
    <xf numFmtId="165" fontId="4" fillId="0" borderId="0" xfId="3" applyNumberFormat="1" applyFont="1" applyAlignment="1">
      <alignment horizontal="center" vertical="center" wrapText="1"/>
    </xf>
    <xf numFmtId="166" fontId="0" fillId="0" borderId="0" xfId="0" applyNumberFormat="1"/>
    <xf numFmtId="10" fontId="0" fillId="0" borderId="0" xfId="3" applyNumberFormat="1" applyFont="1"/>
    <xf numFmtId="0" fontId="13" fillId="0" borderId="0" xfId="1" applyNumberFormat="1" applyFont="1" applyAlignment="1">
      <alignment vertical="center" wrapText="1"/>
    </xf>
    <xf numFmtId="0" fontId="15" fillId="4" borderId="0" xfId="0" applyFont="1" applyFill="1" applyAlignment="1">
      <alignment vertical="center"/>
    </xf>
    <xf numFmtId="165" fontId="4" fillId="4" borderId="4" xfId="3" applyNumberFormat="1" applyFont="1" applyFill="1" applyBorder="1" applyAlignment="1" applyProtection="1">
      <alignment horizontal="left" vertical="center" wrapText="1"/>
      <protection locked="0"/>
    </xf>
    <xf numFmtId="9" fontId="4" fillId="0" borderId="4" xfId="3" applyFont="1" applyBorder="1" applyAlignment="1">
      <alignment horizontal="center" vertical="center" wrapText="1"/>
    </xf>
    <xf numFmtId="43" fontId="4" fillId="0" borderId="0" xfId="0" applyNumberFormat="1" applyFont="1" applyAlignment="1">
      <alignment horizontal="center" vertical="center" wrapText="1"/>
    </xf>
    <xf numFmtId="43" fontId="11" fillId="0" borderId="0" xfId="0" applyNumberFormat="1" applyFont="1" applyAlignment="1">
      <alignment vertical="center"/>
    </xf>
    <xf numFmtId="0" fontId="17" fillId="0" borderId="0" xfId="0" applyFont="1" applyAlignment="1">
      <alignment horizontal="center" vertical="center" wrapText="1"/>
    </xf>
    <xf numFmtId="0" fontId="11" fillId="0" borderId="0" xfId="0" applyFont="1" applyAlignment="1">
      <alignment horizontal="center" vertical="center" wrapText="1"/>
    </xf>
    <xf numFmtId="0" fontId="12" fillId="8" borderId="4" xfId="0" applyFont="1" applyFill="1" applyBorder="1" applyAlignment="1">
      <alignment horizontal="center" vertical="center"/>
    </xf>
    <xf numFmtId="0" fontId="12" fillId="8" borderId="4" xfId="0" applyFont="1" applyFill="1" applyBorder="1" applyAlignment="1">
      <alignment horizontal="center"/>
    </xf>
    <xf numFmtId="0" fontId="12" fillId="8" borderId="29" xfId="0" applyFont="1" applyFill="1" applyBorder="1" applyAlignment="1">
      <alignment horizontal="center"/>
    </xf>
    <xf numFmtId="0" fontId="4" fillId="9" borderId="28" xfId="0" applyFont="1" applyFill="1" applyBorder="1" applyAlignment="1">
      <alignment horizontal="left" vertical="center" wrapText="1"/>
    </xf>
    <xf numFmtId="0" fontId="0" fillId="0" borderId="29" xfId="0" applyBorder="1"/>
    <xf numFmtId="165" fontId="4" fillId="0" borderId="29" xfId="3" applyNumberFormat="1" applyFont="1" applyBorder="1" applyAlignment="1">
      <alignment horizontal="center" vertical="center" wrapText="1"/>
    </xf>
    <xf numFmtId="0" fontId="8" fillId="9" borderId="28" xfId="0" applyFont="1" applyFill="1" applyBorder="1" applyAlignment="1">
      <alignment horizontal="left" vertical="center" wrapText="1"/>
    </xf>
    <xf numFmtId="0" fontId="4" fillId="9" borderId="30" xfId="0" applyFont="1" applyFill="1" applyBorder="1" applyAlignment="1">
      <alignment horizontal="left" vertical="center" wrapText="1"/>
    </xf>
    <xf numFmtId="0" fontId="4" fillId="0" borderId="31" xfId="0" applyFont="1" applyBorder="1" applyAlignment="1">
      <alignment horizontal="center" vertical="center" wrapText="1"/>
    </xf>
    <xf numFmtId="166" fontId="4" fillId="0" borderId="31" xfId="1" applyNumberFormat="1" applyFont="1" applyBorder="1" applyAlignment="1">
      <alignment horizontal="center" vertical="center" wrapText="1"/>
    </xf>
    <xf numFmtId="43" fontId="4" fillId="0" borderId="31" xfId="1" applyFont="1" applyBorder="1" applyAlignment="1">
      <alignment horizontal="center" vertical="center" wrapText="1"/>
    </xf>
    <xf numFmtId="165" fontId="13" fillId="0" borderId="31" xfId="3" applyNumberFormat="1" applyFont="1" applyBorder="1" applyAlignment="1">
      <alignment vertical="center"/>
    </xf>
    <xf numFmtId="165" fontId="4" fillId="0" borderId="32" xfId="3" applyNumberFormat="1" applyFont="1" applyBorder="1" applyAlignment="1">
      <alignment horizontal="center" vertical="center" wrapText="1"/>
    </xf>
    <xf numFmtId="43" fontId="6" fillId="8" borderId="33" xfId="1" applyFont="1" applyFill="1" applyBorder="1" applyAlignment="1">
      <alignment horizontal="center" vertical="center" wrapText="1"/>
    </xf>
    <xf numFmtId="43" fontId="6" fillId="8" borderId="34" xfId="1" applyFont="1" applyFill="1" applyBorder="1" applyAlignment="1">
      <alignment horizontal="center" vertical="center" wrapText="1"/>
    </xf>
    <xf numFmtId="165" fontId="14" fillId="8" borderId="34" xfId="3" applyNumberFormat="1" applyFont="1" applyFill="1" applyBorder="1" applyAlignment="1">
      <alignment vertical="center"/>
    </xf>
    <xf numFmtId="165" fontId="6" fillId="8" borderId="35" xfId="3" applyNumberFormat="1" applyFont="1" applyFill="1" applyBorder="1" applyAlignment="1">
      <alignment horizontal="center" vertical="center" wrapText="1"/>
    </xf>
    <xf numFmtId="0" fontId="10" fillId="0" borderId="4" xfId="0" applyFont="1" applyBorder="1" applyAlignment="1">
      <alignment vertical="center"/>
    </xf>
    <xf numFmtId="0" fontId="10" fillId="0" borderId="10" xfId="0" applyFont="1" applyBorder="1" applyAlignment="1">
      <alignment vertical="center"/>
    </xf>
    <xf numFmtId="0" fontId="10" fillId="0" borderId="11" xfId="0" applyFont="1" applyBorder="1" applyAlignment="1">
      <alignment vertical="center"/>
    </xf>
    <xf numFmtId="0" fontId="10" fillId="0" borderId="12" xfId="0" applyFont="1" applyBorder="1" applyAlignment="1">
      <alignment vertical="center"/>
    </xf>
    <xf numFmtId="0" fontId="12" fillId="0" borderId="4" xfId="0" applyFont="1" applyBorder="1" applyAlignment="1">
      <alignment vertical="center"/>
    </xf>
    <xf numFmtId="0" fontId="12" fillId="0" borderId="10" xfId="0" applyFont="1" applyBorder="1" applyAlignment="1">
      <alignment vertical="center"/>
    </xf>
    <xf numFmtId="0" fontId="12" fillId="0" borderId="12" xfId="0" applyFont="1" applyBorder="1" applyAlignment="1">
      <alignment vertical="center"/>
    </xf>
    <xf numFmtId="0" fontId="18" fillId="0" borderId="0" xfId="0" applyFont="1" applyAlignment="1">
      <alignment vertical="center"/>
    </xf>
    <xf numFmtId="0" fontId="18" fillId="0" borderId="0" xfId="0" applyFont="1" applyAlignment="1">
      <alignment horizontal="center" vertical="center" wrapText="1"/>
    </xf>
    <xf numFmtId="0" fontId="19" fillId="0" borderId="0" xfId="0" applyFont="1" applyAlignment="1">
      <alignment horizontal="center" vertical="center" wrapText="1"/>
    </xf>
    <xf numFmtId="43" fontId="18" fillId="0" borderId="0" xfId="0" applyNumberFormat="1" applyFont="1" applyAlignment="1">
      <alignment vertical="center"/>
    </xf>
    <xf numFmtId="165" fontId="18" fillId="0" borderId="0" xfId="3" applyNumberFormat="1" applyFont="1" applyAlignment="1">
      <alignment vertical="center"/>
    </xf>
    <xf numFmtId="0" fontId="20" fillId="0" borderId="0" xfId="0" applyFont="1" applyAlignment="1">
      <alignment vertical="center"/>
    </xf>
    <xf numFmtId="165" fontId="0" fillId="0" borderId="0" xfId="3" applyNumberFormat="1" applyFont="1"/>
    <xf numFmtId="0" fontId="4" fillId="0" borderId="0" xfId="0" applyFont="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164" fontId="6" fillId="0" borderId="3"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64" fontId="6" fillId="0" borderId="13" xfId="0" applyNumberFormat="1" applyFont="1" applyBorder="1" applyAlignment="1">
      <alignment horizontal="center" vertical="center" wrapText="1"/>
    </xf>
    <xf numFmtId="164" fontId="6" fillId="0" borderId="14" xfId="0" applyNumberFormat="1"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4" xfId="0" applyFont="1" applyBorder="1" applyAlignment="1">
      <alignment horizontal="center" vertical="center" wrapText="1"/>
    </xf>
    <xf numFmtId="164" fontId="6" fillId="0" borderId="10" xfId="0" applyNumberFormat="1" applyFont="1" applyBorder="1" applyAlignment="1">
      <alignment horizontal="center" vertical="center" wrapText="1"/>
    </xf>
    <xf numFmtId="164" fontId="6" fillId="0" borderId="11" xfId="0" applyNumberFormat="1" applyFont="1" applyBorder="1" applyAlignment="1">
      <alignment horizontal="center" vertical="center" wrapText="1"/>
    </xf>
    <xf numFmtId="164" fontId="6" fillId="0" borderId="12" xfId="0" applyNumberFormat="1"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9" xfId="0" applyFont="1" applyBorder="1" applyAlignment="1">
      <alignment horizont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5" fillId="0" borderId="4" xfId="0" applyFont="1" applyBorder="1" applyAlignment="1">
      <alignment horizontal="center" vertical="center"/>
    </xf>
    <xf numFmtId="0" fontId="5" fillId="3" borderId="4" xfId="0" applyFont="1" applyFill="1" applyBorder="1" applyAlignment="1">
      <alignment horizontal="center" vertical="center" wrapText="1"/>
    </xf>
    <xf numFmtId="0" fontId="5"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9" fillId="5" borderId="1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5" borderId="12" xfId="0" applyFont="1" applyFill="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16" fillId="6" borderId="15" xfId="0" applyFont="1" applyFill="1" applyBorder="1" applyAlignment="1">
      <alignment horizontal="center" vertical="center" wrapText="1"/>
    </xf>
    <xf numFmtId="0" fontId="16" fillId="6" borderId="16" xfId="0" applyFont="1" applyFill="1" applyBorder="1" applyAlignment="1">
      <alignment horizontal="center" vertical="center"/>
    </xf>
    <xf numFmtId="0" fontId="16" fillId="6" borderId="17" xfId="0" applyFont="1" applyFill="1" applyBorder="1" applyAlignment="1">
      <alignment horizontal="center" vertical="center"/>
    </xf>
    <xf numFmtId="0" fontId="10" fillId="7" borderId="18" xfId="0" applyFont="1" applyFill="1" applyBorder="1" applyAlignment="1">
      <alignment horizontal="center" vertical="center"/>
    </xf>
    <xf numFmtId="0" fontId="10" fillId="7" borderId="0" xfId="0" applyFont="1" applyFill="1" applyAlignment="1">
      <alignment horizontal="center" vertical="center"/>
    </xf>
    <xf numFmtId="0" fontId="10" fillId="7" borderId="19" xfId="0" applyFont="1" applyFill="1" applyBorder="1" applyAlignment="1">
      <alignment horizontal="center" vertical="center"/>
    </xf>
    <xf numFmtId="0" fontId="10" fillId="7" borderId="20" xfId="0" applyFont="1" applyFill="1" applyBorder="1" applyAlignment="1">
      <alignment horizontal="center" vertical="center"/>
    </xf>
    <xf numFmtId="0" fontId="10" fillId="7" borderId="21" xfId="0" applyFont="1" applyFill="1" applyBorder="1" applyAlignment="1">
      <alignment horizontal="center" vertical="center"/>
    </xf>
    <xf numFmtId="0" fontId="10" fillId="7" borderId="22" xfId="0" applyFont="1" applyFill="1" applyBorder="1" applyAlignment="1">
      <alignment horizontal="center" vertical="center"/>
    </xf>
    <xf numFmtId="0" fontId="12" fillId="8" borderId="28" xfId="0" applyFont="1" applyFill="1" applyBorder="1" applyAlignment="1">
      <alignment horizontal="center" vertical="center"/>
    </xf>
    <xf numFmtId="0" fontId="12" fillId="8" borderId="4" xfId="0" applyFont="1" applyFill="1" applyBorder="1" applyAlignment="1">
      <alignment horizontal="center" vertical="center"/>
    </xf>
    <xf numFmtId="0" fontId="10" fillId="8" borderId="23" xfId="0" applyFont="1" applyFill="1" applyBorder="1" applyAlignment="1">
      <alignment horizontal="center" vertical="center"/>
    </xf>
    <xf numFmtId="0" fontId="10" fillId="8" borderId="24" xfId="0" applyFont="1" applyFill="1" applyBorder="1" applyAlignment="1">
      <alignment horizontal="center" vertical="center"/>
    </xf>
    <xf numFmtId="0" fontId="12" fillId="8" borderId="29" xfId="0" applyFont="1" applyFill="1" applyBorder="1" applyAlignment="1">
      <alignment horizontal="center" vertical="center"/>
    </xf>
    <xf numFmtId="0" fontId="12" fillId="8" borderId="10" xfId="0" applyFont="1" applyFill="1" applyBorder="1" applyAlignment="1">
      <alignment horizontal="center" vertical="center"/>
    </xf>
    <xf numFmtId="0" fontId="12" fillId="8" borderId="12" xfId="0" applyFont="1" applyFill="1" applyBorder="1" applyAlignment="1">
      <alignment horizontal="center" vertical="center"/>
    </xf>
    <xf numFmtId="0" fontId="10" fillId="8" borderId="25" xfId="0" applyFont="1" applyFill="1" applyBorder="1" applyAlignment="1">
      <alignment horizontal="center" vertical="center"/>
    </xf>
    <xf numFmtId="0" fontId="10" fillId="8" borderId="26" xfId="0" applyFont="1" applyFill="1" applyBorder="1" applyAlignment="1">
      <alignment horizontal="center" vertical="center"/>
    </xf>
    <xf numFmtId="0" fontId="10" fillId="8" borderId="27" xfId="0" applyFont="1" applyFill="1" applyBorder="1" applyAlignment="1">
      <alignment horizontal="center" vertical="center"/>
    </xf>
    <xf numFmtId="0" fontId="14" fillId="0" borderId="4" xfId="0" applyFont="1" applyBorder="1" applyAlignment="1">
      <alignment horizontal="center" vertical="center" wrapText="1"/>
    </xf>
    <xf numFmtId="0" fontId="12" fillId="0" borderId="4" xfId="0" applyFont="1" applyBorder="1" applyAlignment="1">
      <alignment horizontal="center" vertical="center"/>
    </xf>
    <xf numFmtId="0" fontId="12" fillId="0" borderId="4" xfId="0" applyFont="1" applyBorder="1" applyAlignment="1">
      <alignment horizontal="center" vertical="center" wrapText="1"/>
    </xf>
    <xf numFmtId="0" fontId="13" fillId="0" borderId="0" xfId="0" applyFont="1" applyAlignment="1">
      <alignment vertical="center" wrapText="1"/>
    </xf>
    <xf numFmtId="0" fontId="10" fillId="0" borderId="0" xfId="0" applyFont="1" applyAlignment="1">
      <alignment vertical="center"/>
    </xf>
  </cellXfs>
  <cellStyles count="4">
    <cellStyle name="Millares" xfId="1" builtinId="3"/>
    <cellStyle name="Moneda" xfId="2" builtinId="4"/>
    <cellStyle name="Normal" xfId="0" builtinId="0"/>
    <cellStyle name="Porcentaje" xfId="3" builtinId="5"/>
  </cellStyles>
  <dxfs count="7">
    <dxf>
      <border>
        <left style="thin">
          <color auto="1"/>
        </left>
        <right style="thin">
          <color auto="1"/>
        </right>
        <top style="thin">
          <color auto="1"/>
        </top>
        <bottom style="thin">
          <color auto="1"/>
        </bottom>
        <vertical/>
        <horizontal/>
      </border>
    </dxf>
    <dxf>
      <numFmt numFmtId="165" formatCode="0.0%"/>
    </dxf>
    <dxf>
      <numFmt numFmtId="165" formatCode="0.0%"/>
    </dxf>
    <dxf>
      <numFmt numFmtId="165" formatCode="0.0%"/>
    </dxf>
    <dxf>
      <numFmt numFmtId="165" formatCode="0.0%"/>
    </dxf>
    <dxf>
      <numFmt numFmtId="165" formatCode="0.0%"/>
    </dxf>
    <dxf>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Portada!B14"/><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hyperlink" Target="#Portada!B14"/><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hyperlink" Target="#Portada!B14"/></Relationships>
</file>

<file path=xl/drawings/drawing1.xml><?xml version="1.0" encoding="utf-8"?>
<xdr:wsDr xmlns:xdr="http://schemas.openxmlformats.org/drawingml/2006/spreadsheetDrawing" xmlns:a="http://schemas.openxmlformats.org/drawingml/2006/main">
  <xdr:oneCellAnchor>
    <xdr:from>
      <xdr:col>0</xdr:col>
      <xdr:colOff>819743</xdr:colOff>
      <xdr:row>0</xdr:row>
      <xdr:rowOff>41623</xdr:rowOff>
    </xdr:from>
    <xdr:ext cx="2272753" cy="1215794"/>
    <xdr:pic>
      <xdr:nvPicPr>
        <xdr:cNvPr id="2" name="Imagen 1">
          <a:extLst>
            <a:ext uri="{FF2B5EF4-FFF2-40B4-BE49-F238E27FC236}">
              <a16:creationId xmlns:a16="http://schemas.microsoft.com/office/drawing/2014/main" id="{BD184F4E-1105-402D-8232-2710330A13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743" y="41623"/>
          <a:ext cx="2272753" cy="1215794"/>
        </a:xfrm>
        <a:prstGeom prst="rect">
          <a:avLst/>
        </a:prstGeom>
      </xdr:spPr>
    </xdr:pic>
    <xdr:clientData/>
  </xdr:oneCellAnchor>
  <xdr:twoCellAnchor>
    <xdr:from>
      <xdr:col>15</xdr:col>
      <xdr:colOff>1198721</xdr:colOff>
      <xdr:row>2</xdr:row>
      <xdr:rowOff>521970</xdr:rowOff>
    </xdr:from>
    <xdr:to>
      <xdr:col>16</xdr:col>
      <xdr:colOff>1198722</xdr:colOff>
      <xdr:row>4</xdr:row>
      <xdr:rowOff>59532</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0A3FF12D-9641-D7AA-7046-45A52B686028}"/>
            </a:ext>
          </a:extLst>
        </xdr:cNvPr>
        <xdr:cNvSpPr/>
      </xdr:nvSpPr>
      <xdr:spPr>
        <a:xfrm>
          <a:off x="22606159" y="1426845"/>
          <a:ext cx="1416844" cy="847250"/>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b="1"/>
            <a:t>REGRESAR</a:t>
          </a:r>
        </a:p>
      </xdr:txBody>
    </xdr:sp>
    <xdr:clientData/>
  </xdr:twoCellAnchor>
  <xdr:twoCellAnchor editAs="oneCell">
    <xdr:from>
      <xdr:col>14</xdr:col>
      <xdr:colOff>67627</xdr:colOff>
      <xdr:row>3</xdr:row>
      <xdr:rowOff>47625</xdr:rowOff>
    </xdr:from>
    <xdr:to>
      <xdr:col>15</xdr:col>
      <xdr:colOff>327589</xdr:colOff>
      <xdr:row>4</xdr:row>
      <xdr:rowOff>89</xdr:rowOff>
    </xdr:to>
    <xdr:pic>
      <xdr:nvPicPr>
        <xdr:cNvPr id="6" name="Imagen 5">
          <a:extLst>
            <a:ext uri="{FF2B5EF4-FFF2-40B4-BE49-F238E27FC236}">
              <a16:creationId xmlns:a16="http://schemas.microsoft.com/office/drawing/2014/main" id="{B5F70E7D-A8C5-4774-A913-981A63F8B9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165377" y="1535906"/>
          <a:ext cx="1575365" cy="676364"/>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200025</xdr:rowOff>
    </xdr:from>
    <xdr:to>
      <xdr:col>7</xdr:col>
      <xdr:colOff>1460590</xdr:colOff>
      <xdr:row>2</xdr:row>
      <xdr:rowOff>150495</xdr:rowOff>
    </xdr:to>
    <xdr:pic>
      <xdr:nvPicPr>
        <xdr:cNvPr id="2" name="Imagen 1">
          <a:extLst>
            <a:ext uri="{FF2B5EF4-FFF2-40B4-BE49-F238E27FC236}">
              <a16:creationId xmlns:a16="http://schemas.microsoft.com/office/drawing/2014/main" id="{F5BC0DA7-B92A-43E2-8BDE-F6085D4D75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00025"/>
          <a:ext cx="1451065" cy="636270"/>
        </a:xfrm>
        <a:prstGeom prst="rect">
          <a:avLst/>
        </a:prstGeom>
        <a:noFill/>
        <a:ln>
          <a:noFill/>
        </a:ln>
      </xdr:spPr>
    </xdr:pic>
    <xdr:clientData/>
  </xdr:twoCellAnchor>
  <xdr:twoCellAnchor>
    <xdr:from>
      <xdr:col>14</xdr:col>
      <xdr:colOff>342900</xdr:colOff>
      <xdr:row>0</xdr:row>
      <xdr:rowOff>180975</xdr:rowOff>
    </xdr:from>
    <xdr:to>
      <xdr:col>15</xdr:col>
      <xdr:colOff>282893</xdr:colOff>
      <xdr:row>2</xdr:row>
      <xdr:rowOff>136207</xdr:rowOff>
    </xdr:to>
    <xdr:sp macro="" textlink="">
      <xdr:nvSpPr>
        <xdr:cNvPr id="3" name="Flecha: a la derecha 2">
          <a:hlinkClick xmlns:r="http://schemas.openxmlformats.org/officeDocument/2006/relationships" r:id="rId2"/>
          <a:extLst>
            <a:ext uri="{FF2B5EF4-FFF2-40B4-BE49-F238E27FC236}">
              <a16:creationId xmlns:a16="http://schemas.microsoft.com/office/drawing/2014/main" id="{0E5FBF59-D622-4EDE-A3D2-191DF5E31741}"/>
            </a:ext>
          </a:extLst>
        </xdr:cNvPr>
        <xdr:cNvSpPr/>
      </xdr:nvSpPr>
      <xdr:spPr>
        <a:xfrm>
          <a:off x="6877050" y="180975"/>
          <a:ext cx="1168718" cy="641032"/>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t>REGRESAR</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2609849</xdr:colOff>
      <xdr:row>0</xdr:row>
      <xdr:rowOff>0</xdr:rowOff>
    </xdr:from>
    <xdr:to>
      <xdr:col>10</xdr:col>
      <xdr:colOff>3970972</xdr:colOff>
      <xdr:row>2</xdr:row>
      <xdr:rowOff>47625</xdr:rowOff>
    </xdr:to>
    <xdr:sp macro="" textlink="">
      <xdr:nvSpPr>
        <xdr:cNvPr id="2" name="Flecha: a la derecha 1">
          <a:hlinkClick xmlns:r="http://schemas.openxmlformats.org/officeDocument/2006/relationships" r:id="rId1"/>
          <a:extLst>
            <a:ext uri="{FF2B5EF4-FFF2-40B4-BE49-F238E27FC236}">
              <a16:creationId xmlns:a16="http://schemas.microsoft.com/office/drawing/2014/main" id="{A33946CB-28F5-4C28-A539-798D02BE742E}"/>
            </a:ext>
          </a:extLst>
        </xdr:cNvPr>
        <xdr:cNvSpPr/>
      </xdr:nvSpPr>
      <xdr:spPr>
        <a:xfrm>
          <a:off x="3505199" y="0"/>
          <a:ext cx="1361123" cy="752475"/>
        </a:xfrm>
        <a:prstGeom prst="rightArrow">
          <a:avLst/>
        </a:prstGeom>
        <a:solidFill>
          <a:schemeClr val="accent2"/>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lang="es-CO" sz="1400" b="1"/>
            <a:t>REGRESAR</a:t>
          </a:r>
        </a:p>
      </xdr:txBody>
    </xdr:sp>
    <xdr:clientData/>
  </xdr:twoCellAnchor>
  <xdr:twoCellAnchor editAs="oneCell">
    <xdr:from>
      <xdr:col>8</xdr:col>
      <xdr:colOff>47625</xdr:colOff>
      <xdr:row>0</xdr:row>
      <xdr:rowOff>66675</xdr:rowOff>
    </xdr:from>
    <xdr:to>
      <xdr:col>10</xdr:col>
      <xdr:colOff>683825</xdr:colOff>
      <xdr:row>2</xdr:row>
      <xdr:rowOff>40094</xdr:rowOff>
    </xdr:to>
    <xdr:pic>
      <xdr:nvPicPr>
        <xdr:cNvPr id="3" name="Imagen 2">
          <a:extLst>
            <a:ext uri="{FF2B5EF4-FFF2-40B4-BE49-F238E27FC236}">
              <a16:creationId xmlns:a16="http://schemas.microsoft.com/office/drawing/2014/main" id="{26EB8305-2A95-4C9C-A8AE-5AB0574F5B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66675"/>
          <a:ext cx="1579175" cy="678269"/>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OneDrive%20-%20Alimentos%20para%20Aprender/Escritorio/6_%20PAI/2024/3.%20Publicacion_oficial/PAI%20AREAS/PLAN%20DE%20ACCION%202024%20UApA%20PARA%20PUBLICA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CIONES"/>
      <sheetName val="CADENA VALOR PROYECTOS INVERS"/>
      <sheetName val="FORMULACIÓN PLAN DE ACCIÓN"/>
      <sheetName val="."/>
      <sheetName val="PLANES"/>
      <sheetName val="PROYECTOS DE INVERSIÓN"/>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A52C5-B33C-4A41-9D39-6718E45DBF60}">
  <dimension ref="A1:EQ42"/>
  <sheetViews>
    <sheetView tabSelected="1" topLeftCell="O4" zoomScaleNormal="100" zoomScaleSheetLayoutView="100" workbookViewId="0">
      <pane xSplit="3" ySplit="4" topLeftCell="BD8" activePane="bottomRight" state="frozen"/>
      <selection activeCell="CN38" sqref="CN38"/>
      <selection pane="topRight" activeCell="CN38" sqref="CN38"/>
      <selection pane="bottomLeft" activeCell="CN38" sqref="CN38"/>
      <selection pane="bottomRight" activeCell="O12" sqref="O12"/>
    </sheetView>
  </sheetViews>
  <sheetFormatPr baseColWidth="10" defaultColWidth="11.42578125" defaultRowHeight="98.1" customHeight="1" x14ac:dyDescent="0.25"/>
  <cols>
    <col min="1" max="1" width="19.28515625" style="2" customWidth="1"/>
    <col min="2" max="2" width="22.7109375" style="2" customWidth="1"/>
    <col min="3" max="3" width="18.5703125" style="2" customWidth="1"/>
    <col min="4" max="4" width="23" style="2" customWidth="1"/>
    <col min="5" max="5" width="19.28515625" style="2" customWidth="1"/>
    <col min="6" max="6" width="20" style="2" customWidth="1"/>
    <col min="7" max="7" width="38" style="2" customWidth="1"/>
    <col min="8" max="8" width="18.7109375" style="2" customWidth="1"/>
    <col min="9" max="9" width="20.7109375" style="2" customWidth="1"/>
    <col min="10" max="10" width="15.7109375" style="2" customWidth="1"/>
    <col min="11" max="12" width="17.7109375" style="2" customWidth="1"/>
    <col min="13" max="13" width="23.42578125" style="2" customWidth="1"/>
    <col min="14" max="14" width="18.7109375" style="2" customWidth="1"/>
    <col min="15" max="15" width="19" style="2" customWidth="1"/>
    <col min="16" max="17" width="20.7109375" style="2" customWidth="1"/>
    <col min="18" max="18" width="23.5703125" style="2" customWidth="1"/>
    <col min="19" max="19" width="19.28515625" style="2" customWidth="1"/>
    <col min="20" max="20" width="21.85546875" style="2" customWidth="1"/>
    <col min="21" max="21" width="11.42578125" style="2" customWidth="1"/>
    <col min="22" max="22" width="17.28515625" style="2" customWidth="1"/>
    <col min="23" max="23" width="17.7109375" style="64" customWidth="1"/>
    <col min="24" max="24" width="18" style="2" customWidth="1"/>
    <col min="25" max="26" width="9.5703125" style="2" customWidth="1"/>
    <col min="27" max="28" width="10.28515625" style="2" customWidth="1"/>
    <col min="29" max="32" width="21.28515625" style="64" customWidth="1"/>
    <col min="33" max="33" width="79.7109375" style="64" customWidth="1"/>
    <col min="34" max="34" width="42.5703125" style="64" customWidth="1"/>
    <col min="35" max="35" width="46.85546875" style="64" customWidth="1"/>
    <col min="36" max="36" width="27.140625" style="64" customWidth="1"/>
    <col min="37" max="41" width="10.7109375" style="2" customWidth="1"/>
    <col min="42" max="44" width="18.140625" style="64" customWidth="1"/>
    <col min="45" max="45" width="12.7109375" style="64" customWidth="1"/>
    <col min="46" max="46" width="10.7109375" style="64" customWidth="1"/>
    <col min="47" max="47" width="97.140625" style="64" customWidth="1"/>
    <col min="48" max="48" width="44.28515625" style="64" customWidth="1"/>
    <col min="49" max="49" width="45" style="64" customWidth="1"/>
    <col min="50" max="50" width="27.140625" style="64" customWidth="1"/>
    <col min="51" max="55" width="10.7109375" style="2" customWidth="1"/>
    <col min="56" max="58" width="19" style="2" customWidth="1"/>
    <col min="59" max="59" width="10.7109375" style="2" customWidth="1"/>
    <col min="60" max="60" width="10.7109375" style="64" customWidth="1"/>
    <col min="61" max="61" width="46" style="64" customWidth="1"/>
    <col min="62" max="62" width="42.7109375" style="64" customWidth="1"/>
    <col min="63" max="63" width="41" style="64" customWidth="1"/>
    <col min="64" max="64" width="19" style="64" customWidth="1"/>
    <col min="65" max="69" width="10.7109375" style="2" customWidth="1"/>
    <col min="70" max="74" width="17.85546875" style="64" hidden="1" customWidth="1"/>
    <col min="75" max="75" width="55.140625" style="2" hidden="1" customWidth="1"/>
    <col min="76" max="76" width="31.42578125" style="2" hidden="1" customWidth="1"/>
    <col min="77" max="77" width="41.85546875" style="2" hidden="1" customWidth="1"/>
    <col min="78" max="78" width="97.42578125" style="2" hidden="1" customWidth="1"/>
    <col min="79" max="79" width="11.42578125" style="2"/>
    <col min="80" max="82" width="24.5703125" style="2" hidden="1" customWidth="1"/>
    <col min="83" max="91" width="0" style="2" hidden="1" customWidth="1"/>
    <col min="92" max="95" width="16.7109375" style="2" hidden="1" customWidth="1"/>
    <col min="96" max="100" width="0" style="2" hidden="1" customWidth="1"/>
    <col min="101" max="104" width="6.7109375" style="2" hidden="1" customWidth="1"/>
    <col min="105" max="105" width="5.28515625" style="2" hidden="1" customWidth="1"/>
    <col min="106" max="115" width="4.5703125" style="2" hidden="1" customWidth="1"/>
    <col min="116" max="116" width="5.42578125" style="2" hidden="1" customWidth="1"/>
    <col min="117" max="117" width="5.140625" style="2" hidden="1" customWidth="1"/>
    <col min="118" max="119" width="4.5703125" style="2" hidden="1" customWidth="1"/>
    <col min="120" max="120" width="4.7109375" style="2" hidden="1" customWidth="1"/>
    <col min="121" max="128" width="6.7109375" style="2" hidden="1" customWidth="1"/>
    <col min="129" max="129" width="19.28515625" style="2" hidden="1" customWidth="1"/>
    <col min="130" max="137" width="17.140625" style="2" hidden="1" customWidth="1"/>
    <col min="138" max="138" width="11.42578125" style="2" hidden="1" customWidth="1"/>
    <col min="139" max="142" width="9.42578125" style="2" hidden="1" customWidth="1"/>
    <col min="143" max="154" width="0" style="2" hidden="1" customWidth="1"/>
    <col min="155" max="16384" width="11.42578125" style="2"/>
  </cols>
  <sheetData>
    <row r="1" spans="1:147" ht="36" customHeight="1" x14ac:dyDescent="0.25">
      <c r="A1" s="157"/>
      <c r="B1" s="158"/>
      <c r="C1" s="159"/>
      <c r="D1" s="166" t="s">
        <v>0</v>
      </c>
      <c r="E1" s="166"/>
      <c r="F1" s="166"/>
      <c r="G1" s="166"/>
      <c r="H1" s="166"/>
      <c r="I1" s="166"/>
      <c r="J1" s="166"/>
      <c r="K1" s="166"/>
      <c r="L1" s="166"/>
      <c r="M1" s="166"/>
      <c r="N1" s="166"/>
      <c r="O1" s="166"/>
      <c r="P1" s="166"/>
      <c r="Q1" s="166"/>
      <c r="R1" s="166"/>
      <c r="S1" s="166"/>
      <c r="T1" s="166"/>
      <c r="U1" s="166"/>
      <c r="V1" s="166"/>
      <c r="W1" s="166"/>
      <c r="X1" s="167"/>
      <c r="Y1" s="167"/>
      <c r="Z1" s="167"/>
      <c r="AA1" s="167"/>
      <c r="AB1" s="167"/>
      <c r="AC1" s="167"/>
      <c r="AD1" s="167"/>
      <c r="AE1" s="167"/>
      <c r="AF1" s="167"/>
      <c r="AG1" s="167"/>
      <c r="AH1" s="167"/>
      <c r="AI1" s="167"/>
      <c r="AJ1" s="167"/>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
      <c r="BT1" s="1"/>
      <c r="BU1" s="1"/>
      <c r="BV1" s="1"/>
    </row>
    <row r="2" spans="1:147" ht="36" customHeight="1" x14ac:dyDescent="0.25">
      <c r="A2" s="160"/>
      <c r="B2" s="161"/>
      <c r="C2" s="162"/>
      <c r="D2" s="168" t="s">
        <v>1</v>
      </c>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F2" s="168"/>
      <c r="AG2" s="168"/>
      <c r="AH2" s="168"/>
      <c r="AI2" s="168"/>
      <c r="AJ2" s="168"/>
      <c r="AK2" s="168"/>
      <c r="AL2" s="168"/>
      <c r="AM2" s="168"/>
      <c r="AN2" s="168"/>
      <c r="AO2" s="168"/>
      <c r="AP2" s="168"/>
      <c r="AQ2" s="168"/>
      <c r="AR2" s="168"/>
      <c r="AS2" s="168"/>
      <c r="AT2" s="168"/>
      <c r="AU2" s="168"/>
      <c r="AV2" s="168"/>
      <c r="AW2" s="168"/>
      <c r="AX2" s="168"/>
      <c r="AY2" s="168"/>
      <c r="AZ2" s="168"/>
      <c r="BA2" s="168"/>
      <c r="BB2" s="168"/>
      <c r="BC2" s="168"/>
      <c r="BD2" s="168"/>
      <c r="BE2" s="168"/>
      <c r="BF2" s="168"/>
      <c r="BG2" s="168"/>
      <c r="BH2" s="168"/>
      <c r="BI2" s="168"/>
      <c r="BJ2" s="168"/>
      <c r="BK2" s="168"/>
      <c r="BL2" s="168"/>
      <c r="BM2" s="168"/>
      <c r="BN2" s="168"/>
      <c r="BO2" s="168"/>
      <c r="BP2" s="168"/>
      <c r="BQ2" s="168"/>
      <c r="BR2" s="168"/>
      <c r="BS2" s="3"/>
      <c r="BT2" s="3"/>
      <c r="BU2" s="3"/>
      <c r="BV2" s="3"/>
    </row>
    <row r="3" spans="1:147" ht="45.75" customHeight="1" x14ac:dyDescent="0.25">
      <c r="A3" s="163"/>
      <c r="B3" s="164"/>
      <c r="C3" s="165"/>
      <c r="D3" s="169" t="s">
        <v>2</v>
      </c>
      <c r="E3" s="169"/>
      <c r="F3" s="169"/>
      <c r="G3" s="169"/>
      <c r="H3" s="169"/>
      <c r="I3" s="169"/>
      <c r="J3" s="169"/>
      <c r="K3" s="169"/>
      <c r="L3" s="169"/>
      <c r="M3" s="169"/>
      <c r="N3" s="169"/>
      <c r="O3" s="169"/>
      <c r="P3" s="169"/>
      <c r="Q3" s="169"/>
      <c r="R3" s="169"/>
      <c r="S3" s="169"/>
      <c r="T3" s="169"/>
      <c r="U3" s="169"/>
      <c r="V3" s="169"/>
      <c r="W3" s="169"/>
      <c r="X3" s="170"/>
      <c r="Y3" s="170"/>
      <c r="Z3" s="170"/>
      <c r="AA3" s="170"/>
      <c r="AB3" s="170"/>
      <c r="AC3" s="170"/>
      <c r="AD3" s="170"/>
      <c r="AE3" s="170"/>
      <c r="AF3" s="170"/>
      <c r="AG3" s="170"/>
      <c r="AH3" s="170"/>
      <c r="AI3" s="170"/>
      <c r="AJ3" s="170"/>
      <c r="AK3" s="169"/>
      <c r="AL3" s="169"/>
      <c r="AM3" s="169"/>
      <c r="AN3" s="169"/>
      <c r="AO3" s="169"/>
      <c r="AP3" s="169"/>
      <c r="AQ3" s="169"/>
      <c r="AR3" s="169"/>
      <c r="AS3" s="169"/>
      <c r="AT3" s="169"/>
      <c r="AU3" s="169"/>
      <c r="AV3" s="169"/>
      <c r="AW3" s="169"/>
      <c r="AX3" s="169"/>
      <c r="AY3" s="169"/>
      <c r="AZ3" s="169"/>
      <c r="BA3" s="169"/>
      <c r="BB3" s="169"/>
      <c r="BC3" s="169"/>
      <c r="BD3" s="169"/>
      <c r="BE3" s="169"/>
      <c r="BF3" s="169"/>
      <c r="BG3" s="169"/>
      <c r="BH3" s="169"/>
      <c r="BI3" s="169"/>
      <c r="BJ3" s="169"/>
      <c r="BK3" s="169"/>
      <c r="BL3" s="169"/>
      <c r="BM3" s="169"/>
      <c r="BN3" s="169"/>
      <c r="BO3" s="169"/>
      <c r="BP3" s="169"/>
      <c r="BQ3" s="169"/>
      <c r="BR3" s="169"/>
      <c r="BS3" s="4"/>
      <c r="BT3" s="4"/>
      <c r="BU3" s="4"/>
      <c r="BV3" s="4"/>
    </row>
    <row r="4" spans="1:147" ht="57" customHeight="1" x14ac:dyDescent="0.25">
      <c r="A4" s="171"/>
      <c r="B4" s="172"/>
      <c r="C4" s="172"/>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172"/>
      <c r="AK4" s="172"/>
      <c r="AL4" s="172"/>
      <c r="AM4" s="172"/>
      <c r="AN4" s="172"/>
      <c r="AO4" s="172"/>
      <c r="AP4" s="172"/>
      <c r="AQ4" s="172"/>
      <c r="AR4" s="172"/>
      <c r="AS4" s="172"/>
      <c r="AT4" s="172"/>
      <c r="AU4" s="172"/>
      <c r="AV4" s="172"/>
      <c r="AW4" s="172"/>
      <c r="AX4" s="172"/>
      <c r="AY4" s="172"/>
      <c r="AZ4" s="172"/>
      <c r="BA4" s="172"/>
      <c r="BB4" s="172"/>
      <c r="BC4" s="172"/>
      <c r="BD4" s="172"/>
      <c r="BE4" s="172"/>
      <c r="BF4" s="172"/>
      <c r="BG4" s="172"/>
      <c r="BH4" s="172"/>
      <c r="BI4" s="172"/>
      <c r="BJ4" s="172"/>
      <c r="BK4" s="172"/>
      <c r="BL4" s="172"/>
      <c r="BM4" s="172"/>
      <c r="BN4" s="172"/>
      <c r="BO4" s="172"/>
      <c r="BP4" s="172"/>
      <c r="BQ4" s="172"/>
      <c r="BR4" s="173"/>
      <c r="BS4" s="2"/>
      <c r="BT4" s="2"/>
      <c r="BU4" s="2"/>
      <c r="BV4" s="2"/>
      <c r="DZ4" s="89">
        <v>725400975.30999994</v>
      </c>
      <c r="EA4" s="89">
        <v>777627942184</v>
      </c>
      <c r="EB4" s="89">
        <v>1275998924112.3</v>
      </c>
      <c r="EC4" s="89">
        <v>1142985358040.03</v>
      </c>
      <c r="ED4" s="89">
        <v>1975109279244.3301</v>
      </c>
      <c r="EE4" s="89">
        <v>1644018982676.03</v>
      </c>
      <c r="EF4" s="89">
        <v>1998519115854.03</v>
      </c>
      <c r="EG4" s="89">
        <v>1644018982676.03</v>
      </c>
    </row>
    <row r="5" spans="1:147" ht="23.65" customHeight="1" x14ac:dyDescent="0.25">
      <c r="A5" s="150" t="s">
        <v>3</v>
      </c>
      <c r="B5" s="150"/>
      <c r="C5" s="150"/>
      <c r="D5" s="150"/>
      <c r="E5" s="150"/>
      <c r="F5" s="150"/>
      <c r="G5" s="150"/>
      <c r="H5" s="150"/>
      <c r="I5" s="150"/>
      <c r="J5" s="150"/>
      <c r="K5" s="150" t="s">
        <v>4</v>
      </c>
      <c r="L5" s="150"/>
      <c r="M5" s="150"/>
      <c r="N5" s="150"/>
      <c r="O5" s="150" t="s">
        <v>5</v>
      </c>
      <c r="P5" s="150"/>
      <c r="Q5" s="5"/>
      <c r="R5" s="147" t="s">
        <v>6</v>
      </c>
      <c r="S5" s="148"/>
      <c r="T5" s="148"/>
      <c r="U5" s="148"/>
      <c r="V5" s="148"/>
      <c r="W5" s="148"/>
      <c r="X5" s="154" t="s">
        <v>7</v>
      </c>
      <c r="Y5" s="155"/>
      <c r="Z5" s="155"/>
      <c r="AA5" s="155"/>
      <c r="AB5" s="155"/>
      <c r="AC5" s="155"/>
      <c r="AD5" s="155"/>
      <c r="AE5" s="155"/>
      <c r="AF5" s="155"/>
      <c r="AG5" s="155"/>
      <c r="AH5" s="155"/>
      <c r="AI5" s="156"/>
      <c r="AJ5" s="174" t="s">
        <v>8</v>
      </c>
      <c r="AK5" s="175"/>
      <c r="AL5" s="175"/>
      <c r="AM5" s="175"/>
      <c r="AN5" s="175"/>
      <c r="AO5" s="175"/>
      <c r="AP5" s="175"/>
      <c r="AQ5" s="175"/>
      <c r="AR5" s="175"/>
      <c r="AS5" s="175"/>
      <c r="AT5" s="175"/>
      <c r="AU5" s="175"/>
      <c r="AV5" s="175"/>
      <c r="AW5" s="176"/>
      <c r="AX5" s="147" t="s">
        <v>9</v>
      </c>
      <c r="AY5" s="148"/>
      <c r="AZ5" s="148"/>
      <c r="BA5" s="148"/>
      <c r="BB5" s="148"/>
      <c r="BC5" s="148"/>
      <c r="BD5" s="148"/>
      <c r="BE5" s="148"/>
      <c r="BF5" s="148"/>
      <c r="BG5" s="148"/>
      <c r="BH5" s="148"/>
      <c r="BI5" s="148"/>
      <c r="BJ5" s="148"/>
      <c r="BK5" s="149"/>
      <c r="BL5" s="177" t="s">
        <v>10</v>
      </c>
      <c r="BM5" s="178"/>
      <c r="BN5" s="178"/>
      <c r="BO5" s="178"/>
      <c r="BP5" s="178"/>
      <c r="BQ5" s="178"/>
      <c r="BR5" s="178"/>
      <c r="BS5" s="178"/>
      <c r="BT5" s="178"/>
      <c r="BU5" s="178"/>
      <c r="BV5" s="178"/>
      <c r="BW5" s="178"/>
      <c r="BX5" s="178"/>
      <c r="BY5" s="178"/>
      <c r="DQ5" s="136" t="s">
        <v>523</v>
      </c>
      <c r="DR5" s="136"/>
      <c r="DS5" s="136"/>
      <c r="DT5" s="136"/>
      <c r="DU5" s="136"/>
      <c r="DV5" s="136"/>
      <c r="DW5" s="136"/>
      <c r="DX5" s="136"/>
      <c r="DZ5" s="136" t="s">
        <v>524</v>
      </c>
      <c r="EA5" s="136"/>
      <c r="EB5" s="136"/>
      <c r="EC5" s="136"/>
      <c r="ED5" s="136"/>
      <c r="EE5" s="136"/>
      <c r="EF5" s="136"/>
      <c r="EG5" s="136"/>
    </row>
    <row r="6" spans="1:147" ht="43.15" customHeight="1" x14ac:dyDescent="0.25">
      <c r="A6" s="140" t="s">
        <v>11</v>
      </c>
      <c r="B6" s="140" t="s">
        <v>12</v>
      </c>
      <c r="C6" s="140" t="s">
        <v>13</v>
      </c>
      <c r="D6" s="140" t="s">
        <v>14</v>
      </c>
      <c r="E6" s="140" t="s">
        <v>15</v>
      </c>
      <c r="F6" s="140" t="s">
        <v>16</v>
      </c>
      <c r="G6" s="140" t="s">
        <v>17</v>
      </c>
      <c r="H6" s="140" t="s">
        <v>18</v>
      </c>
      <c r="I6" s="140" t="s">
        <v>19</v>
      </c>
      <c r="J6" s="140" t="s">
        <v>20</v>
      </c>
      <c r="K6" s="140" t="s">
        <v>21</v>
      </c>
      <c r="L6" s="140" t="s">
        <v>22</v>
      </c>
      <c r="M6" s="140" t="s">
        <v>23</v>
      </c>
      <c r="N6" s="140" t="s">
        <v>24</v>
      </c>
      <c r="O6" s="140" t="s">
        <v>25</v>
      </c>
      <c r="P6" s="140" t="s">
        <v>26</v>
      </c>
      <c r="Q6" s="142" t="s">
        <v>27</v>
      </c>
      <c r="R6" s="143"/>
      <c r="S6" s="143"/>
      <c r="T6" s="143"/>
      <c r="U6" s="144"/>
      <c r="V6" s="6" t="s">
        <v>28</v>
      </c>
      <c r="W6" s="7" t="s">
        <v>29</v>
      </c>
      <c r="X6" s="140" t="s">
        <v>30</v>
      </c>
      <c r="Y6" s="150" t="s">
        <v>31</v>
      </c>
      <c r="Z6" s="150"/>
      <c r="AA6" s="150"/>
      <c r="AB6" s="150"/>
      <c r="AC6" s="151" t="s">
        <v>32</v>
      </c>
      <c r="AD6" s="152"/>
      <c r="AE6" s="152"/>
      <c r="AF6" s="153"/>
      <c r="AG6" s="8"/>
      <c r="AH6" s="8"/>
      <c r="AI6" s="8"/>
      <c r="AJ6" s="140" t="s">
        <v>30</v>
      </c>
      <c r="AK6" s="147" t="s">
        <v>31</v>
      </c>
      <c r="AL6" s="148"/>
      <c r="AM6" s="148"/>
      <c r="AN6" s="148"/>
      <c r="AO6" s="149"/>
      <c r="AP6" s="137" t="s">
        <v>32</v>
      </c>
      <c r="AQ6" s="138"/>
      <c r="AR6" s="138"/>
      <c r="AS6" s="138"/>
      <c r="AT6" s="139"/>
      <c r="AU6" s="8"/>
      <c r="AV6" s="8"/>
      <c r="AW6" s="8"/>
      <c r="AX6" s="140" t="s">
        <v>30</v>
      </c>
      <c r="AY6" s="147" t="s">
        <v>31</v>
      </c>
      <c r="AZ6" s="148"/>
      <c r="BA6" s="148"/>
      <c r="BB6" s="148"/>
      <c r="BC6" s="149"/>
      <c r="BD6" s="137" t="s">
        <v>32</v>
      </c>
      <c r="BE6" s="138"/>
      <c r="BF6" s="138"/>
      <c r="BG6" s="138"/>
      <c r="BH6" s="139"/>
      <c r="BI6" s="8"/>
      <c r="BJ6" s="8"/>
      <c r="BK6" s="8"/>
      <c r="BL6" s="140" t="s">
        <v>30</v>
      </c>
      <c r="BM6" s="142" t="s">
        <v>31</v>
      </c>
      <c r="BN6" s="143"/>
      <c r="BO6" s="143"/>
      <c r="BP6" s="143"/>
      <c r="BQ6" s="144"/>
      <c r="BR6" s="137" t="s">
        <v>32</v>
      </c>
      <c r="BS6" s="138"/>
      <c r="BT6" s="138"/>
      <c r="BU6" s="138"/>
      <c r="BV6" s="139"/>
      <c r="BW6" s="8"/>
      <c r="BX6" s="8"/>
      <c r="BY6" s="8"/>
      <c r="BZ6" s="145" t="s">
        <v>33</v>
      </c>
      <c r="CN6" s="2" t="s">
        <v>557</v>
      </c>
      <c r="CO6" s="2" t="s">
        <v>556</v>
      </c>
      <c r="DB6" s="136" t="s">
        <v>437</v>
      </c>
      <c r="DC6" s="136"/>
      <c r="DD6" s="136" t="s">
        <v>438</v>
      </c>
      <c r="DE6" s="136"/>
      <c r="DF6" s="136" t="s">
        <v>439</v>
      </c>
      <c r="DG6" s="136"/>
      <c r="DH6" s="136" t="s">
        <v>440</v>
      </c>
      <c r="DI6" s="136"/>
      <c r="DM6" s="2" t="s">
        <v>437</v>
      </c>
      <c r="DN6" s="2" t="s">
        <v>438</v>
      </c>
      <c r="DO6" s="2" t="s">
        <v>439</v>
      </c>
      <c r="DP6" s="2" t="s">
        <v>440</v>
      </c>
      <c r="DQ6" s="136" t="s">
        <v>437</v>
      </c>
      <c r="DR6" s="136"/>
      <c r="DS6" s="136" t="s">
        <v>438</v>
      </c>
      <c r="DT6" s="136"/>
      <c r="DU6" s="136" t="s">
        <v>439</v>
      </c>
      <c r="DV6" s="136"/>
      <c r="DW6" s="136" t="s">
        <v>440</v>
      </c>
      <c r="DX6" s="136"/>
      <c r="DZ6" s="136" t="s">
        <v>437</v>
      </c>
      <c r="EA6" s="136"/>
      <c r="EB6" s="136" t="s">
        <v>438</v>
      </c>
      <c r="EC6" s="136"/>
      <c r="ED6" s="136" t="s">
        <v>439</v>
      </c>
      <c r="EE6" s="136"/>
      <c r="EF6" s="136" t="s">
        <v>440</v>
      </c>
      <c r="EG6" s="136"/>
      <c r="EI6" s="136" t="s">
        <v>585</v>
      </c>
      <c r="EJ6" s="136"/>
      <c r="EK6" s="136"/>
      <c r="EL6" s="136"/>
      <c r="EN6" s="136" t="s">
        <v>586</v>
      </c>
      <c r="EO6" s="136"/>
      <c r="EP6" s="136"/>
      <c r="EQ6" s="136"/>
    </row>
    <row r="7" spans="1:147" ht="32.65" customHeight="1" x14ac:dyDescent="0.25">
      <c r="A7" s="141"/>
      <c r="B7" s="141"/>
      <c r="C7" s="141"/>
      <c r="D7" s="141"/>
      <c r="E7" s="141"/>
      <c r="F7" s="141"/>
      <c r="G7" s="141"/>
      <c r="H7" s="141"/>
      <c r="I7" s="141"/>
      <c r="J7" s="141"/>
      <c r="K7" s="141"/>
      <c r="L7" s="141"/>
      <c r="M7" s="141"/>
      <c r="N7" s="141"/>
      <c r="O7" s="141"/>
      <c r="P7" s="141"/>
      <c r="Q7" s="9" t="s">
        <v>34</v>
      </c>
      <c r="R7" s="9" t="s">
        <v>35</v>
      </c>
      <c r="S7" s="9" t="s">
        <v>36</v>
      </c>
      <c r="T7" s="9" t="s">
        <v>37</v>
      </c>
      <c r="U7" s="9" t="s">
        <v>38</v>
      </c>
      <c r="V7" s="10" t="s">
        <v>39</v>
      </c>
      <c r="W7" s="11" t="s">
        <v>40</v>
      </c>
      <c r="X7" s="141"/>
      <c r="Y7" s="12" t="s">
        <v>41</v>
      </c>
      <c r="Z7" s="12" t="s">
        <v>42</v>
      </c>
      <c r="AA7" s="12" t="s">
        <v>43</v>
      </c>
      <c r="AB7" s="12" t="s">
        <v>44</v>
      </c>
      <c r="AC7" s="12" t="s">
        <v>41</v>
      </c>
      <c r="AD7" s="12" t="s">
        <v>42</v>
      </c>
      <c r="AE7" s="12" t="s">
        <v>543</v>
      </c>
      <c r="AF7" s="12" t="s">
        <v>44</v>
      </c>
      <c r="AG7" s="12" t="s">
        <v>45</v>
      </c>
      <c r="AH7" s="12" t="s">
        <v>46</v>
      </c>
      <c r="AI7" s="12" t="s">
        <v>47</v>
      </c>
      <c r="AJ7" s="141"/>
      <c r="AK7" s="12" t="s">
        <v>41</v>
      </c>
      <c r="AL7" s="12" t="s">
        <v>48</v>
      </c>
      <c r="AM7" s="12" t="s">
        <v>42</v>
      </c>
      <c r="AN7" s="12" t="s">
        <v>43</v>
      </c>
      <c r="AO7" s="12" t="s">
        <v>44</v>
      </c>
      <c r="AP7" s="12" t="s">
        <v>41</v>
      </c>
      <c r="AQ7" s="12" t="s">
        <v>48</v>
      </c>
      <c r="AR7" s="12" t="s">
        <v>42</v>
      </c>
      <c r="AS7" s="12" t="s">
        <v>543</v>
      </c>
      <c r="AT7" s="12" t="s">
        <v>44</v>
      </c>
      <c r="AU7" s="12" t="s">
        <v>45</v>
      </c>
      <c r="AV7" s="12" t="s">
        <v>46</v>
      </c>
      <c r="AW7" s="12" t="s">
        <v>47</v>
      </c>
      <c r="AX7" s="141"/>
      <c r="AY7" s="12" t="s">
        <v>41</v>
      </c>
      <c r="AZ7" s="12" t="s">
        <v>48</v>
      </c>
      <c r="BA7" s="12" t="s">
        <v>42</v>
      </c>
      <c r="BB7" s="12" t="s">
        <v>43</v>
      </c>
      <c r="BC7" s="12" t="s">
        <v>44</v>
      </c>
      <c r="BD7" s="12" t="s">
        <v>41</v>
      </c>
      <c r="BE7" s="12" t="s">
        <v>48</v>
      </c>
      <c r="BF7" s="12" t="s">
        <v>42</v>
      </c>
      <c r="BG7" s="12" t="s">
        <v>43</v>
      </c>
      <c r="BH7" s="12" t="s">
        <v>44</v>
      </c>
      <c r="BI7" s="12" t="s">
        <v>45</v>
      </c>
      <c r="BJ7" s="12" t="s">
        <v>46</v>
      </c>
      <c r="BK7" s="12" t="s">
        <v>47</v>
      </c>
      <c r="BL7" s="141"/>
      <c r="BM7" s="12" t="s">
        <v>41</v>
      </c>
      <c r="BN7" s="12" t="s">
        <v>48</v>
      </c>
      <c r="BO7" s="12" t="s">
        <v>42</v>
      </c>
      <c r="BP7" s="12" t="s">
        <v>43</v>
      </c>
      <c r="BQ7" s="12" t="s">
        <v>44</v>
      </c>
      <c r="BR7" s="12" t="s">
        <v>41</v>
      </c>
      <c r="BS7" s="12" t="s">
        <v>48</v>
      </c>
      <c r="BT7" s="12" t="s">
        <v>42</v>
      </c>
      <c r="BU7" s="12" t="s">
        <v>43</v>
      </c>
      <c r="BV7" s="12" t="s">
        <v>44</v>
      </c>
      <c r="BW7" s="12" t="s">
        <v>45</v>
      </c>
      <c r="BX7" s="12" t="s">
        <v>46</v>
      </c>
      <c r="BY7" s="12" t="s">
        <v>47</v>
      </c>
      <c r="BZ7" s="146"/>
      <c r="CN7" s="64">
        <v>1998519115854.03</v>
      </c>
      <c r="CO7" s="64">
        <v>1998519115854.76</v>
      </c>
      <c r="DB7" s="2" t="s">
        <v>449</v>
      </c>
      <c r="DC7" s="2" t="s">
        <v>448</v>
      </c>
      <c r="DD7" s="2" t="s">
        <v>449</v>
      </c>
      <c r="DE7" s="2" t="s">
        <v>448</v>
      </c>
      <c r="DF7" s="2" t="s">
        <v>449</v>
      </c>
      <c r="DG7" s="2" t="s">
        <v>448</v>
      </c>
      <c r="DH7" s="2" t="s">
        <v>449</v>
      </c>
      <c r="DI7" s="2" t="s">
        <v>448</v>
      </c>
      <c r="DM7" s="136" t="s">
        <v>504</v>
      </c>
      <c r="DN7" s="136"/>
      <c r="DO7" s="136"/>
      <c r="DP7" s="136"/>
      <c r="DQ7" s="2" t="s">
        <v>449</v>
      </c>
      <c r="DR7" s="2" t="s">
        <v>448</v>
      </c>
      <c r="DS7" s="2" t="s">
        <v>449</v>
      </c>
      <c r="DT7" s="2" t="s">
        <v>448</v>
      </c>
      <c r="DU7" s="2" t="s">
        <v>449</v>
      </c>
      <c r="DV7" s="2" t="s">
        <v>448</v>
      </c>
      <c r="DW7" s="2" t="s">
        <v>449</v>
      </c>
      <c r="DX7" s="2" t="s">
        <v>448</v>
      </c>
      <c r="DY7" s="2" t="s">
        <v>525</v>
      </c>
      <c r="DZ7" s="2" t="s">
        <v>41</v>
      </c>
      <c r="EA7" s="2" t="s">
        <v>42</v>
      </c>
      <c r="EB7" s="2" t="s">
        <v>41</v>
      </c>
      <c r="EC7" s="2" t="s">
        <v>42</v>
      </c>
      <c r="ED7" s="2" t="s">
        <v>41</v>
      </c>
      <c r="EE7" s="2" t="s">
        <v>42</v>
      </c>
      <c r="EF7" s="2" t="s">
        <v>41</v>
      </c>
      <c r="EG7" s="2" t="s">
        <v>42</v>
      </c>
      <c r="EI7" s="2" t="s">
        <v>437</v>
      </c>
      <c r="EJ7" s="2" t="s">
        <v>438</v>
      </c>
      <c r="EK7" s="2" t="s">
        <v>439</v>
      </c>
      <c r="EL7" s="2" t="s">
        <v>440</v>
      </c>
      <c r="EN7" s="2" t="s">
        <v>437</v>
      </c>
      <c r="EO7" s="2" t="s">
        <v>438</v>
      </c>
      <c r="EP7" s="2" t="s">
        <v>439</v>
      </c>
      <c r="EQ7" s="2" t="s">
        <v>440</v>
      </c>
    </row>
    <row r="8" spans="1:147" ht="109.9" customHeight="1" x14ac:dyDescent="0.25">
      <c r="A8" s="13" t="s">
        <v>49</v>
      </c>
      <c r="B8" s="13" t="s">
        <v>49</v>
      </c>
      <c r="C8" s="13" t="s">
        <v>50</v>
      </c>
      <c r="D8" s="13" t="s">
        <v>51</v>
      </c>
      <c r="E8" s="13" t="s">
        <v>52</v>
      </c>
      <c r="F8" s="13" t="s">
        <v>53</v>
      </c>
      <c r="G8" s="13" t="s">
        <v>54</v>
      </c>
      <c r="H8" s="13" t="s">
        <v>55</v>
      </c>
      <c r="I8" s="13" t="s">
        <v>56</v>
      </c>
      <c r="J8" s="13" t="s">
        <v>49</v>
      </c>
      <c r="K8" s="13" t="s">
        <v>57</v>
      </c>
      <c r="L8" s="13" t="s">
        <v>58</v>
      </c>
      <c r="M8" s="13" t="s">
        <v>59</v>
      </c>
      <c r="N8" s="13" t="s">
        <v>60</v>
      </c>
      <c r="O8" s="13" t="s">
        <v>61</v>
      </c>
      <c r="P8" s="13" t="s">
        <v>62</v>
      </c>
      <c r="Q8" s="13" t="s">
        <v>63</v>
      </c>
      <c r="R8" s="13" t="s">
        <v>64</v>
      </c>
      <c r="S8" s="13" t="s">
        <v>65</v>
      </c>
      <c r="T8" s="13" t="s">
        <v>66</v>
      </c>
      <c r="U8" s="13" t="s">
        <v>67</v>
      </c>
      <c r="V8" s="13">
        <v>4</v>
      </c>
      <c r="W8" s="14">
        <v>432660000</v>
      </c>
      <c r="X8" s="13" t="s">
        <v>68</v>
      </c>
      <c r="Y8" s="13">
        <v>1</v>
      </c>
      <c r="Z8" s="15">
        <v>1</v>
      </c>
      <c r="AA8" s="16">
        <v>1</v>
      </c>
      <c r="AB8" s="16">
        <v>0.25</v>
      </c>
      <c r="AC8" s="14">
        <v>48865800</v>
      </c>
      <c r="AD8" s="17">
        <v>33859333.329999998</v>
      </c>
      <c r="AE8" s="16">
        <v>0.69290451256297858</v>
      </c>
      <c r="AF8" s="16">
        <v>7.8258524776961116E-2</v>
      </c>
      <c r="AG8" s="18" t="s">
        <v>69</v>
      </c>
      <c r="AH8" s="18" t="s">
        <v>70</v>
      </c>
      <c r="AI8" s="19"/>
      <c r="AJ8" s="20" t="s">
        <v>68</v>
      </c>
      <c r="AK8" s="13">
        <v>1</v>
      </c>
      <c r="AL8" s="13">
        <v>2</v>
      </c>
      <c r="AM8" s="21">
        <v>1</v>
      </c>
      <c r="AN8" s="16">
        <v>1</v>
      </c>
      <c r="AO8" s="16">
        <v>0.5</v>
      </c>
      <c r="AP8" s="14">
        <v>91866667</v>
      </c>
      <c r="AQ8" s="14">
        <v>140732467</v>
      </c>
      <c r="AR8" s="22">
        <v>90450000</v>
      </c>
      <c r="AS8" s="16">
        <v>0.88330245308639399</v>
      </c>
      <c r="AT8" s="16">
        <v>0.28731413426246938</v>
      </c>
      <c r="AU8" s="19" t="s">
        <v>490</v>
      </c>
      <c r="AV8" s="19" t="s">
        <v>493</v>
      </c>
      <c r="AW8" s="19" t="s">
        <v>526</v>
      </c>
      <c r="AX8" s="20" t="s">
        <v>68</v>
      </c>
      <c r="AY8" s="13">
        <v>1</v>
      </c>
      <c r="AZ8" s="13">
        <v>3</v>
      </c>
      <c r="BA8" s="21">
        <v>1</v>
      </c>
      <c r="BB8" s="16">
        <v>1</v>
      </c>
      <c r="BC8" s="16">
        <v>0.75</v>
      </c>
      <c r="BD8" s="14">
        <v>115100000</v>
      </c>
      <c r="BE8" s="14">
        <v>255832467</v>
      </c>
      <c r="BF8" s="22">
        <v>116516667</v>
      </c>
      <c r="BG8" s="16">
        <v>1</v>
      </c>
      <c r="BH8" s="16">
        <v>0.26930307169601997</v>
      </c>
      <c r="BI8" s="99" t="s">
        <v>560</v>
      </c>
      <c r="BJ8" s="99" t="s">
        <v>558</v>
      </c>
      <c r="BK8" s="99" t="s">
        <v>561</v>
      </c>
      <c r="BL8" s="20" t="s">
        <v>68</v>
      </c>
      <c r="BM8" s="13">
        <v>1</v>
      </c>
      <c r="BN8" s="13">
        <v>4</v>
      </c>
      <c r="BO8" s="21"/>
      <c r="BP8" s="16" t="s">
        <v>628</v>
      </c>
      <c r="BQ8" s="16">
        <v>0.75</v>
      </c>
      <c r="BR8" s="14">
        <v>176827533</v>
      </c>
      <c r="BS8" s="14">
        <v>432660000</v>
      </c>
      <c r="BT8" s="22"/>
      <c r="BU8" s="16" t="s">
        <v>628</v>
      </c>
      <c r="BV8" s="16">
        <v>0</v>
      </c>
      <c r="BW8" s="23"/>
      <c r="BX8" s="23"/>
      <c r="BY8" s="23"/>
      <c r="BZ8" s="13" t="s">
        <v>554</v>
      </c>
      <c r="CB8" s="89">
        <v>432660000</v>
      </c>
      <c r="CC8" s="89">
        <v>405060000</v>
      </c>
      <c r="CD8" s="101">
        <v>-27600000</v>
      </c>
      <c r="CN8" s="64">
        <v>432660000</v>
      </c>
      <c r="CO8" s="64">
        <v>432660000</v>
      </c>
      <c r="CV8" s="2" t="s">
        <v>63</v>
      </c>
      <c r="CW8" s="2">
        <v>1</v>
      </c>
      <c r="CX8" s="2">
        <v>2</v>
      </c>
      <c r="CY8" s="2">
        <v>1</v>
      </c>
      <c r="CZ8" s="2">
        <v>1</v>
      </c>
      <c r="DA8" s="2" t="s">
        <v>495</v>
      </c>
      <c r="DB8" s="2">
        <v>1</v>
      </c>
      <c r="DC8" s="80">
        <v>1</v>
      </c>
      <c r="DD8" s="2">
        <v>1</v>
      </c>
      <c r="DE8" s="80">
        <v>1</v>
      </c>
      <c r="DF8" s="2">
        <v>1</v>
      </c>
      <c r="DG8" s="80">
        <v>1</v>
      </c>
      <c r="DH8" s="2">
        <v>1</v>
      </c>
      <c r="DI8" s="80">
        <v>0</v>
      </c>
      <c r="DJ8" s="80"/>
      <c r="DK8" s="80"/>
      <c r="DL8" s="88" t="s">
        <v>495</v>
      </c>
      <c r="DM8" s="90">
        <v>1</v>
      </c>
      <c r="DN8" s="90">
        <v>2</v>
      </c>
      <c r="DO8" s="90">
        <v>1</v>
      </c>
      <c r="DP8" s="90">
        <v>2</v>
      </c>
      <c r="DQ8" s="2">
        <v>1</v>
      </c>
      <c r="DR8" s="93">
        <v>1</v>
      </c>
      <c r="DS8" s="2">
        <v>2</v>
      </c>
      <c r="DT8" s="93">
        <v>1</v>
      </c>
      <c r="DU8" s="2">
        <v>1</v>
      </c>
      <c r="DV8" s="93">
        <v>1</v>
      </c>
      <c r="DW8" s="2">
        <v>0</v>
      </c>
      <c r="DX8" s="93">
        <v>0</v>
      </c>
      <c r="DY8" s="64">
        <v>946247689</v>
      </c>
      <c r="DZ8" s="2">
        <v>119716079</v>
      </c>
      <c r="EA8" s="2">
        <v>82224451.329999998</v>
      </c>
      <c r="EB8" s="2">
        <v>337803969</v>
      </c>
      <c r="EC8" s="2">
        <v>298895674.32999998</v>
      </c>
      <c r="ED8" s="2">
        <v>558123987</v>
      </c>
      <c r="EE8" s="2">
        <v>541633564.32999992</v>
      </c>
      <c r="EF8" s="2">
        <v>946247689</v>
      </c>
      <c r="EG8" s="2">
        <v>541633564.32999992</v>
      </c>
      <c r="EI8" s="94">
        <v>0.68682880375659483</v>
      </c>
      <c r="EJ8" s="94">
        <v>0.88481990076913508</v>
      </c>
      <c r="EK8" s="94">
        <v>0.97045383632651494</v>
      </c>
      <c r="EL8" s="94">
        <v>0.57240146594429353</v>
      </c>
      <c r="EN8" s="93">
        <v>1</v>
      </c>
      <c r="EO8" s="93">
        <v>1</v>
      </c>
      <c r="EP8" s="93">
        <v>1</v>
      </c>
      <c r="EQ8" s="93">
        <v>0.75</v>
      </c>
    </row>
    <row r="9" spans="1:147" ht="75.599999999999994" customHeight="1" x14ac:dyDescent="0.25">
      <c r="A9" s="13" t="s">
        <v>49</v>
      </c>
      <c r="B9" s="13" t="s">
        <v>49</v>
      </c>
      <c r="C9" s="13" t="s">
        <v>50</v>
      </c>
      <c r="D9" s="13" t="s">
        <v>51</v>
      </c>
      <c r="E9" s="13" t="s">
        <v>52</v>
      </c>
      <c r="F9" s="13" t="s">
        <v>53</v>
      </c>
      <c r="G9" s="13" t="s">
        <v>54</v>
      </c>
      <c r="H9" s="13" t="s">
        <v>55</v>
      </c>
      <c r="I9" s="13" t="s">
        <v>71</v>
      </c>
      <c r="J9" s="13" t="s">
        <v>49</v>
      </c>
      <c r="K9" s="13" t="s">
        <v>57</v>
      </c>
      <c r="L9" s="13" t="s">
        <v>58</v>
      </c>
      <c r="M9" s="13" t="s">
        <v>59</v>
      </c>
      <c r="N9" s="13" t="s">
        <v>60</v>
      </c>
      <c r="O9" s="13" t="s">
        <v>61</v>
      </c>
      <c r="P9" s="13" t="s">
        <v>62</v>
      </c>
      <c r="Q9" s="13" t="s">
        <v>72</v>
      </c>
      <c r="R9" s="13" t="s">
        <v>73</v>
      </c>
      <c r="S9" s="13" t="s">
        <v>74</v>
      </c>
      <c r="T9" s="13" t="s">
        <v>75</v>
      </c>
      <c r="U9" s="13" t="s">
        <v>67</v>
      </c>
      <c r="V9" s="13">
        <v>2</v>
      </c>
      <c r="W9" s="14">
        <v>513587689</v>
      </c>
      <c r="X9" s="13" t="s">
        <v>49</v>
      </c>
      <c r="Y9" s="13"/>
      <c r="Z9" s="15"/>
      <c r="AA9" s="16" t="s">
        <v>628</v>
      </c>
      <c r="AB9" s="16">
        <v>0</v>
      </c>
      <c r="AC9" s="14">
        <v>70850279</v>
      </c>
      <c r="AD9" s="17">
        <v>48365118</v>
      </c>
      <c r="AE9" s="16">
        <v>0.68263835630061531</v>
      </c>
      <c r="AF9" s="16">
        <v>9.4171100740695513E-2</v>
      </c>
      <c r="AG9" s="18" t="s">
        <v>76</v>
      </c>
      <c r="AH9" s="18"/>
      <c r="AI9" s="19"/>
      <c r="AJ9" s="20" t="s">
        <v>77</v>
      </c>
      <c r="AK9" s="13">
        <v>1</v>
      </c>
      <c r="AL9" s="13">
        <v>1</v>
      </c>
      <c r="AM9" s="21">
        <v>1</v>
      </c>
      <c r="AN9" s="16">
        <v>1</v>
      </c>
      <c r="AO9" s="16">
        <v>0.5</v>
      </c>
      <c r="AP9" s="14">
        <v>126221223</v>
      </c>
      <c r="AQ9" s="14">
        <v>197071502</v>
      </c>
      <c r="AR9" s="22">
        <v>126221223</v>
      </c>
      <c r="AS9" s="16">
        <v>0.8859035387064742</v>
      </c>
      <c r="AT9" s="16">
        <v>0.33993482464491082</v>
      </c>
      <c r="AU9" s="19" t="s">
        <v>491</v>
      </c>
      <c r="AV9" s="19" t="s">
        <v>492</v>
      </c>
      <c r="AW9" s="19" t="s">
        <v>526</v>
      </c>
      <c r="AX9" s="20" t="s">
        <v>78</v>
      </c>
      <c r="AY9" s="13"/>
      <c r="AZ9" s="13">
        <v>1</v>
      </c>
      <c r="BA9" s="21"/>
      <c r="BB9" s="16" t="s">
        <v>628</v>
      </c>
      <c r="BC9" s="16">
        <v>0.5</v>
      </c>
      <c r="BD9" s="14">
        <v>105220018</v>
      </c>
      <c r="BE9" s="14">
        <v>302291520</v>
      </c>
      <c r="BF9" s="22">
        <v>126221223</v>
      </c>
      <c r="BG9" s="16">
        <v>1</v>
      </c>
      <c r="BH9" s="16">
        <v>0.2457637239042153</v>
      </c>
      <c r="BI9" s="99" t="s">
        <v>559</v>
      </c>
      <c r="BJ9" s="99" t="s">
        <v>407</v>
      </c>
      <c r="BK9" s="99" t="s">
        <v>562</v>
      </c>
      <c r="BL9" s="20" t="s">
        <v>77</v>
      </c>
      <c r="BM9" s="13">
        <v>1</v>
      </c>
      <c r="BN9" s="13">
        <v>2</v>
      </c>
      <c r="BO9" s="21"/>
      <c r="BP9" s="16" t="s">
        <v>628</v>
      </c>
      <c r="BQ9" s="16">
        <v>0.5</v>
      </c>
      <c r="BR9" s="14">
        <v>211296169</v>
      </c>
      <c r="BS9" s="14">
        <v>513587689</v>
      </c>
      <c r="BT9" s="22"/>
      <c r="BU9" s="16" t="s">
        <v>628</v>
      </c>
      <c r="BV9" s="16">
        <v>0</v>
      </c>
      <c r="BW9" s="23"/>
      <c r="BX9" s="23"/>
      <c r="BY9" s="23"/>
      <c r="BZ9" s="13" t="s">
        <v>555</v>
      </c>
      <c r="CB9" s="89">
        <v>513587689</v>
      </c>
      <c r="CC9" s="89">
        <v>456513948</v>
      </c>
      <c r="CD9" s="101">
        <v>-57073741</v>
      </c>
      <c r="CN9" s="64">
        <v>513587689</v>
      </c>
      <c r="CO9" s="64">
        <v>513587689</v>
      </c>
      <c r="CV9" s="2" t="s">
        <v>72</v>
      </c>
      <c r="CW9" s="2" t="s">
        <v>628</v>
      </c>
      <c r="CX9" s="2" t="e">
        <v>#VALUE!</v>
      </c>
      <c r="DA9" s="2" t="s">
        <v>495</v>
      </c>
      <c r="DB9" s="2" t="s">
        <v>628</v>
      </c>
      <c r="DC9" s="80" t="s">
        <v>628</v>
      </c>
      <c r="DD9" s="2">
        <v>1</v>
      </c>
      <c r="DE9" s="80">
        <v>1</v>
      </c>
      <c r="DF9" s="2" t="s">
        <v>628</v>
      </c>
      <c r="DG9" s="80" t="s">
        <v>628</v>
      </c>
      <c r="DH9" s="2">
        <v>1</v>
      </c>
      <c r="DI9" s="80">
        <v>0</v>
      </c>
      <c r="DJ9" s="80"/>
      <c r="DK9" s="80"/>
      <c r="DL9" s="88" t="s">
        <v>496</v>
      </c>
      <c r="DM9" s="90">
        <v>1</v>
      </c>
      <c r="DN9" s="90">
        <v>1</v>
      </c>
      <c r="DO9" s="90">
        <v>1</v>
      </c>
      <c r="DP9" s="90">
        <v>1</v>
      </c>
      <c r="DQ9" s="2">
        <v>1</v>
      </c>
      <c r="DR9" s="94">
        <v>1</v>
      </c>
      <c r="DS9" s="2">
        <v>1</v>
      </c>
      <c r="DT9" s="93">
        <v>1</v>
      </c>
      <c r="DU9" s="2">
        <v>1</v>
      </c>
      <c r="DV9" s="93">
        <v>1</v>
      </c>
      <c r="DW9" s="2">
        <v>0</v>
      </c>
      <c r="DX9" s="93">
        <v>0</v>
      </c>
      <c r="DY9" s="64">
        <v>1780834935</v>
      </c>
      <c r="DZ9" s="2">
        <v>111813167</v>
      </c>
      <c r="EA9" s="2">
        <v>36879333</v>
      </c>
      <c r="EB9" s="2">
        <v>205995458</v>
      </c>
      <c r="EC9" s="2">
        <v>175404208</v>
      </c>
      <c r="ED9" s="2">
        <v>969557342</v>
      </c>
      <c r="EE9" s="2">
        <v>338923129</v>
      </c>
      <c r="EF9" s="2">
        <v>1780834935</v>
      </c>
      <c r="EG9" s="2">
        <v>338923129</v>
      </c>
      <c r="EI9" s="94">
        <v>0.32982996537429266</v>
      </c>
      <c r="EJ9" s="94">
        <v>0.85149551210007746</v>
      </c>
      <c r="EK9" s="94">
        <v>0.34956481098979703</v>
      </c>
      <c r="EL9" s="94">
        <v>0.19031698128720728</v>
      </c>
      <c r="EN9" s="93" t="s">
        <v>628</v>
      </c>
      <c r="EO9" s="93">
        <v>1</v>
      </c>
      <c r="EP9" s="93">
        <v>1</v>
      </c>
      <c r="EQ9" s="93">
        <v>0.5</v>
      </c>
    </row>
    <row r="10" spans="1:147" ht="75.599999999999994" customHeight="1" x14ac:dyDescent="0.25">
      <c r="A10" s="13" t="s">
        <v>79</v>
      </c>
      <c r="B10" s="13" t="s">
        <v>80</v>
      </c>
      <c r="C10" s="13" t="s">
        <v>81</v>
      </c>
      <c r="D10" s="13" t="s">
        <v>82</v>
      </c>
      <c r="E10" s="13" t="s">
        <v>83</v>
      </c>
      <c r="F10" s="13" t="s">
        <v>53</v>
      </c>
      <c r="G10" s="13" t="s">
        <v>84</v>
      </c>
      <c r="H10" s="13" t="s">
        <v>85</v>
      </c>
      <c r="I10" s="13" t="s">
        <v>86</v>
      </c>
      <c r="J10" s="13" t="s">
        <v>87</v>
      </c>
      <c r="K10" s="13" t="s">
        <v>57</v>
      </c>
      <c r="L10" s="13" t="s">
        <v>58</v>
      </c>
      <c r="M10" s="13" t="s">
        <v>59</v>
      </c>
      <c r="N10" s="13" t="s">
        <v>60</v>
      </c>
      <c r="O10" s="13" t="s">
        <v>88</v>
      </c>
      <c r="P10" s="13" t="s">
        <v>89</v>
      </c>
      <c r="Q10" s="13" t="s">
        <v>90</v>
      </c>
      <c r="R10" s="13" t="s">
        <v>91</v>
      </c>
      <c r="S10" s="13" t="s">
        <v>92</v>
      </c>
      <c r="T10" s="13" t="s">
        <v>93</v>
      </c>
      <c r="U10" s="13" t="s">
        <v>67</v>
      </c>
      <c r="V10" s="13">
        <v>4</v>
      </c>
      <c r="W10" s="14">
        <v>1780834935</v>
      </c>
      <c r="X10" s="13" t="s">
        <v>94</v>
      </c>
      <c r="Y10" s="13">
        <v>1</v>
      </c>
      <c r="Z10" s="15">
        <v>1</v>
      </c>
      <c r="AA10" s="16">
        <v>1</v>
      </c>
      <c r="AB10" s="16">
        <v>0.25</v>
      </c>
      <c r="AC10" s="14">
        <v>111813167</v>
      </c>
      <c r="AD10" s="17">
        <v>36879333</v>
      </c>
      <c r="AE10" s="16">
        <v>0.32982996537429266</v>
      </c>
      <c r="AF10" s="16">
        <v>2.0709012539671456E-2</v>
      </c>
      <c r="AG10" s="18" t="s">
        <v>95</v>
      </c>
      <c r="AH10" s="18" t="s">
        <v>96</v>
      </c>
      <c r="AI10" s="19"/>
      <c r="AJ10" s="20" t="s">
        <v>97</v>
      </c>
      <c r="AK10" s="13">
        <v>1</v>
      </c>
      <c r="AL10" s="13">
        <v>2</v>
      </c>
      <c r="AM10" s="21">
        <v>1</v>
      </c>
      <c r="AN10" s="16">
        <v>1</v>
      </c>
      <c r="AO10" s="16">
        <v>0.5</v>
      </c>
      <c r="AP10" s="14">
        <v>94182291</v>
      </c>
      <c r="AQ10" s="14">
        <v>205995458</v>
      </c>
      <c r="AR10" s="22">
        <v>138524875</v>
      </c>
      <c r="AS10" s="16">
        <v>0.85149551210007746</v>
      </c>
      <c r="AT10" s="16">
        <v>9.8495489139761291E-2</v>
      </c>
      <c r="AU10" s="19" t="s">
        <v>455</v>
      </c>
      <c r="AV10" s="19" t="s">
        <v>456</v>
      </c>
      <c r="AW10" s="19" t="s">
        <v>526</v>
      </c>
      <c r="AX10" s="20" t="s">
        <v>97</v>
      </c>
      <c r="AY10" s="13">
        <v>1</v>
      </c>
      <c r="AZ10" s="13">
        <v>3</v>
      </c>
      <c r="BA10" s="21">
        <v>1</v>
      </c>
      <c r="BB10" s="16">
        <v>1</v>
      </c>
      <c r="BC10" s="16">
        <v>0.75</v>
      </c>
      <c r="BD10" s="14">
        <v>763561884</v>
      </c>
      <c r="BE10" s="14">
        <v>969557342</v>
      </c>
      <c r="BF10" s="22">
        <v>163518921</v>
      </c>
      <c r="BG10" s="16">
        <v>0.21415280729230324</v>
      </c>
      <c r="BH10" s="16">
        <v>9.1821492147445991E-2</v>
      </c>
      <c r="BI10" s="99" t="s">
        <v>573</v>
      </c>
      <c r="BJ10" s="99" t="s">
        <v>574</v>
      </c>
      <c r="BK10" s="99" t="s">
        <v>575</v>
      </c>
      <c r="BL10" s="20" t="s">
        <v>97</v>
      </c>
      <c r="BM10" s="13">
        <v>1</v>
      </c>
      <c r="BN10" s="13">
        <v>4</v>
      </c>
      <c r="BO10" s="21"/>
      <c r="BP10" s="16" t="s">
        <v>628</v>
      </c>
      <c r="BQ10" s="16">
        <v>0.75</v>
      </c>
      <c r="BR10" s="14">
        <v>811277593</v>
      </c>
      <c r="BS10" s="14">
        <v>1780834935</v>
      </c>
      <c r="BT10" s="22"/>
      <c r="BU10" s="16" t="s">
        <v>628</v>
      </c>
      <c r="BV10" s="16">
        <v>0</v>
      </c>
      <c r="BW10" s="23"/>
      <c r="BX10" s="23"/>
      <c r="BY10" s="23"/>
      <c r="BZ10" s="13" t="s">
        <v>98</v>
      </c>
      <c r="CB10" s="89">
        <v>1780834935</v>
      </c>
      <c r="CC10" s="89">
        <v>1245451917</v>
      </c>
      <c r="CD10" s="101">
        <v>-535383018</v>
      </c>
      <c r="CN10" s="64">
        <v>1780834935</v>
      </c>
      <c r="CO10" s="64">
        <v>1780834935</v>
      </c>
      <c r="CV10" s="2" t="s">
        <v>90</v>
      </c>
      <c r="DA10" s="2" t="s">
        <v>496</v>
      </c>
      <c r="DB10" s="2">
        <v>1</v>
      </c>
      <c r="DC10" s="80">
        <v>1</v>
      </c>
      <c r="DD10" s="2">
        <v>1</v>
      </c>
      <c r="DE10" s="80">
        <v>1</v>
      </c>
      <c r="DF10" s="2">
        <v>1</v>
      </c>
      <c r="DG10" s="80">
        <v>1</v>
      </c>
      <c r="DH10" s="2">
        <v>1</v>
      </c>
      <c r="DI10" s="80">
        <v>0</v>
      </c>
      <c r="DJ10" s="80"/>
      <c r="DK10" s="80"/>
      <c r="DL10" s="88" t="s">
        <v>497</v>
      </c>
      <c r="DM10" s="90">
        <v>1</v>
      </c>
      <c r="DN10" s="90">
        <v>1</v>
      </c>
      <c r="DO10" s="90">
        <v>1</v>
      </c>
      <c r="DP10" s="90">
        <v>1</v>
      </c>
      <c r="DQ10" s="2">
        <v>1</v>
      </c>
      <c r="DR10" s="94">
        <v>1</v>
      </c>
      <c r="DS10" s="2">
        <v>1</v>
      </c>
      <c r="DT10" s="93">
        <v>1</v>
      </c>
      <c r="DU10" s="2">
        <v>1</v>
      </c>
      <c r="DV10" s="93">
        <v>1</v>
      </c>
      <c r="DW10" s="2">
        <v>0</v>
      </c>
      <c r="DX10" s="93">
        <v>0</v>
      </c>
      <c r="DY10" s="64">
        <v>80133669</v>
      </c>
      <c r="DZ10" s="2">
        <v>4451870</v>
      </c>
      <c r="EA10" s="2">
        <v>0</v>
      </c>
      <c r="EB10" s="2">
        <v>26711223</v>
      </c>
      <c r="EC10" s="2">
        <v>26711223</v>
      </c>
      <c r="ED10" s="2">
        <v>53422446</v>
      </c>
      <c r="EE10" s="2">
        <v>53422446</v>
      </c>
      <c r="EF10" s="2">
        <v>80133669</v>
      </c>
      <c r="EG10" s="2">
        <v>53422446</v>
      </c>
      <c r="EI10" s="94">
        <v>0</v>
      </c>
      <c r="EJ10" s="94">
        <v>1</v>
      </c>
      <c r="EK10" s="94">
        <v>1</v>
      </c>
      <c r="EL10" s="94">
        <v>0.66666666666666663</v>
      </c>
      <c r="EN10" s="93">
        <v>1</v>
      </c>
      <c r="EO10" s="93">
        <v>1</v>
      </c>
      <c r="EP10" s="93">
        <v>1</v>
      </c>
      <c r="EQ10" s="93">
        <v>0.75</v>
      </c>
    </row>
    <row r="11" spans="1:147" ht="75.599999999999994" customHeight="1" x14ac:dyDescent="0.25">
      <c r="A11" s="13" t="s">
        <v>49</v>
      </c>
      <c r="B11" s="13" t="s">
        <v>49</v>
      </c>
      <c r="C11" s="13" t="s">
        <v>50</v>
      </c>
      <c r="D11" s="13" t="s">
        <v>51</v>
      </c>
      <c r="E11" s="13" t="s">
        <v>52</v>
      </c>
      <c r="F11" s="13" t="s">
        <v>49</v>
      </c>
      <c r="G11" s="13" t="s">
        <v>54</v>
      </c>
      <c r="H11" s="13" t="s">
        <v>99</v>
      </c>
      <c r="I11" s="13" t="s">
        <v>99</v>
      </c>
      <c r="J11" s="13" t="s">
        <v>49</v>
      </c>
      <c r="K11" s="13" t="s">
        <v>57</v>
      </c>
      <c r="L11" s="13" t="s">
        <v>58</v>
      </c>
      <c r="M11" s="13" t="s">
        <v>59</v>
      </c>
      <c r="N11" s="13" t="s">
        <v>60</v>
      </c>
      <c r="O11" s="13" t="s">
        <v>100</v>
      </c>
      <c r="P11" s="13" t="s">
        <v>101</v>
      </c>
      <c r="Q11" s="13" t="s">
        <v>102</v>
      </c>
      <c r="R11" s="13" t="s">
        <v>103</v>
      </c>
      <c r="S11" s="13" t="s">
        <v>104</v>
      </c>
      <c r="T11" s="13" t="s">
        <v>105</v>
      </c>
      <c r="U11" s="13" t="s">
        <v>106</v>
      </c>
      <c r="V11" s="24">
        <v>1</v>
      </c>
      <c r="W11" s="25">
        <v>80133669</v>
      </c>
      <c r="X11" s="13" t="s">
        <v>107</v>
      </c>
      <c r="Y11" s="24">
        <v>0.25</v>
      </c>
      <c r="Z11" s="26">
        <v>0.25</v>
      </c>
      <c r="AA11" s="16">
        <v>1</v>
      </c>
      <c r="AB11" s="16">
        <v>0.25</v>
      </c>
      <c r="AC11" s="14">
        <v>4451870</v>
      </c>
      <c r="AD11" s="17"/>
      <c r="AE11" s="16">
        <v>0</v>
      </c>
      <c r="AF11" s="16">
        <v>0</v>
      </c>
      <c r="AG11" s="18" t="s">
        <v>108</v>
      </c>
      <c r="AH11" s="18" t="s">
        <v>109</v>
      </c>
      <c r="AI11" s="19"/>
      <c r="AJ11" s="20" t="s">
        <v>110</v>
      </c>
      <c r="AK11" s="24">
        <v>0.25</v>
      </c>
      <c r="AL11" s="13">
        <v>0.5</v>
      </c>
      <c r="AM11" s="27">
        <v>0.25</v>
      </c>
      <c r="AN11" s="16">
        <v>1</v>
      </c>
      <c r="AO11" s="16">
        <v>0.5</v>
      </c>
      <c r="AP11" s="14">
        <v>22259353</v>
      </c>
      <c r="AQ11" s="14">
        <v>26711223</v>
      </c>
      <c r="AR11" s="22">
        <v>26711223</v>
      </c>
      <c r="AS11" s="16">
        <v>1</v>
      </c>
      <c r="AT11" s="16">
        <v>0.33333333333333331</v>
      </c>
      <c r="AU11" s="19" t="s">
        <v>488</v>
      </c>
      <c r="AV11" s="19" t="s">
        <v>489</v>
      </c>
      <c r="AW11" s="19" t="s">
        <v>528</v>
      </c>
      <c r="AX11" s="20" t="s">
        <v>110</v>
      </c>
      <c r="AY11" s="24">
        <v>0.25</v>
      </c>
      <c r="AZ11" s="13">
        <v>0.75</v>
      </c>
      <c r="BA11" s="21">
        <v>0.25</v>
      </c>
      <c r="BB11" s="16">
        <v>1</v>
      </c>
      <c r="BC11" s="16">
        <v>0.75</v>
      </c>
      <c r="BD11" s="14">
        <v>26711223</v>
      </c>
      <c r="BE11" s="14">
        <v>53422446</v>
      </c>
      <c r="BF11" s="22">
        <v>26711223</v>
      </c>
      <c r="BG11" s="16">
        <v>1</v>
      </c>
      <c r="BH11" s="16">
        <v>0.33333333333333331</v>
      </c>
      <c r="BI11" s="99" t="s">
        <v>488</v>
      </c>
      <c r="BJ11" s="99" t="s">
        <v>584</v>
      </c>
      <c r="BK11" s="99"/>
      <c r="BL11" s="20" t="s">
        <v>110</v>
      </c>
      <c r="BM11" s="24">
        <v>0.25</v>
      </c>
      <c r="BN11" s="13">
        <v>1</v>
      </c>
      <c r="BO11" s="21"/>
      <c r="BP11" s="16" t="s">
        <v>628</v>
      </c>
      <c r="BQ11" s="16">
        <v>0.75</v>
      </c>
      <c r="BR11" s="14">
        <v>26711223</v>
      </c>
      <c r="BS11" s="14">
        <v>80133669</v>
      </c>
      <c r="BT11" s="22"/>
      <c r="BU11" s="16" t="s">
        <v>628</v>
      </c>
      <c r="BV11" s="16">
        <v>0</v>
      </c>
      <c r="BW11" s="23"/>
      <c r="BX11" s="23"/>
      <c r="BY11" s="23"/>
      <c r="BZ11" s="13" t="s">
        <v>111</v>
      </c>
      <c r="CB11" s="89">
        <v>80133669</v>
      </c>
      <c r="CC11" s="89">
        <v>110780685</v>
      </c>
      <c r="CD11" s="101">
        <v>30647016</v>
      </c>
      <c r="CN11" s="64">
        <v>80133669</v>
      </c>
      <c r="CO11" s="64">
        <v>80133669</v>
      </c>
      <c r="CV11" s="2" t="s">
        <v>102</v>
      </c>
      <c r="DA11" s="2" t="s">
        <v>497</v>
      </c>
      <c r="DB11" s="2">
        <v>1</v>
      </c>
      <c r="DC11" s="80">
        <v>1</v>
      </c>
      <c r="DD11" s="2">
        <v>1</v>
      </c>
      <c r="DE11" s="80">
        <v>1</v>
      </c>
      <c r="DF11" s="2">
        <v>1</v>
      </c>
      <c r="DG11" s="80">
        <v>1</v>
      </c>
      <c r="DH11" s="2">
        <v>1</v>
      </c>
      <c r="DI11" s="80">
        <v>0</v>
      </c>
      <c r="DJ11" s="80"/>
      <c r="DK11" s="80"/>
      <c r="DL11" s="88" t="s">
        <v>498</v>
      </c>
      <c r="DM11" s="90">
        <v>0</v>
      </c>
      <c r="DN11" s="90">
        <v>0</v>
      </c>
      <c r="DO11" s="90">
        <v>1</v>
      </c>
      <c r="DP11" s="90">
        <v>1</v>
      </c>
      <c r="DQ11" s="2">
        <v>0</v>
      </c>
      <c r="DR11" s="94" t="s">
        <v>628</v>
      </c>
      <c r="DS11" s="2">
        <v>0</v>
      </c>
      <c r="DT11" s="93" t="s">
        <v>628</v>
      </c>
      <c r="DU11" s="2">
        <v>1</v>
      </c>
      <c r="DV11" s="93">
        <v>1</v>
      </c>
      <c r="DW11" s="2">
        <v>0</v>
      </c>
      <c r="DX11" s="93">
        <v>0</v>
      </c>
      <c r="DY11" s="64">
        <v>0</v>
      </c>
      <c r="DZ11" s="2">
        <v>0</v>
      </c>
      <c r="EA11" s="2">
        <v>0</v>
      </c>
      <c r="EB11" s="2">
        <v>0</v>
      </c>
      <c r="EC11" s="2">
        <v>0</v>
      </c>
      <c r="ED11" s="2">
        <v>0</v>
      </c>
      <c r="EE11" s="2">
        <v>0</v>
      </c>
      <c r="EF11" s="2">
        <v>0</v>
      </c>
      <c r="EG11" s="2">
        <v>0</v>
      </c>
      <c r="EI11" s="94" t="e">
        <v>#DIV/0!</v>
      </c>
      <c r="EJ11" s="94" t="e">
        <v>#DIV/0!</v>
      </c>
      <c r="EK11" s="94" t="e">
        <v>#DIV/0!</v>
      </c>
      <c r="EL11" s="94" t="e">
        <v>#DIV/0!</v>
      </c>
      <c r="EN11" s="93">
        <v>1</v>
      </c>
      <c r="EO11" s="93">
        <v>1</v>
      </c>
      <c r="EP11" s="93">
        <v>1</v>
      </c>
      <c r="EQ11" s="93">
        <v>0.75</v>
      </c>
    </row>
    <row r="12" spans="1:147" ht="75.599999999999994" customHeight="1" x14ac:dyDescent="0.25">
      <c r="A12" s="13" t="s">
        <v>49</v>
      </c>
      <c r="B12" s="13" t="s">
        <v>49</v>
      </c>
      <c r="C12" s="13" t="s">
        <v>49</v>
      </c>
      <c r="D12" s="13" t="s">
        <v>49</v>
      </c>
      <c r="E12" s="13" t="s">
        <v>49</v>
      </c>
      <c r="F12" s="13" t="s">
        <v>49</v>
      </c>
      <c r="G12" s="13" t="s">
        <v>54</v>
      </c>
      <c r="H12" s="13" t="s">
        <v>112</v>
      </c>
      <c r="I12" s="13" t="s">
        <v>113</v>
      </c>
      <c r="J12" s="13" t="s">
        <v>87</v>
      </c>
      <c r="K12" s="13" t="s">
        <v>49</v>
      </c>
      <c r="L12" s="13" t="s">
        <v>49</v>
      </c>
      <c r="M12" s="13" t="s">
        <v>49</v>
      </c>
      <c r="N12" s="28" t="s">
        <v>49</v>
      </c>
      <c r="O12" s="13" t="s">
        <v>114</v>
      </c>
      <c r="P12" s="13" t="s">
        <v>115</v>
      </c>
      <c r="Q12" s="13" t="s">
        <v>116</v>
      </c>
      <c r="R12" s="13" t="s">
        <v>117</v>
      </c>
      <c r="S12" s="13" t="s">
        <v>118</v>
      </c>
      <c r="T12" s="13" t="s">
        <v>119</v>
      </c>
      <c r="U12" s="13" t="s">
        <v>67</v>
      </c>
      <c r="V12" s="13">
        <v>1</v>
      </c>
      <c r="W12" s="25"/>
      <c r="X12" s="13" t="s">
        <v>120</v>
      </c>
      <c r="Y12" s="13"/>
      <c r="Z12" s="15"/>
      <c r="AA12" s="16" t="s">
        <v>628</v>
      </c>
      <c r="AB12" s="16">
        <v>0</v>
      </c>
      <c r="AC12" s="14"/>
      <c r="AD12" s="17"/>
      <c r="AE12" s="16" t="s">
        <v>628</v>
      </c>
      <c r="AF12" s="16" t="s">
        <v>628</v>
      </c>
      <c r="AG12" s="18" t="s">
        <v>76</v>
      </c>
      <c r="AH12" s="18"/>
      <c r="AI12" s="19"/>
      <c r="AJ12" s="20" t="s">
        <v>120</v>
      </c>
      <c r="AK12" s="13"/>
      <c r="AL12" s="13" t="s">
        <v>628</v>
      </c>
      <c r="AM12" s="21"/>
      <c r="AN12" s="16" t="s">
        <v>628</v>
      </c>
      <c r="AO12" s="16" t="s">
        <v>628</v>
      </c>
      <c r="AP12" s="14"/>
      <c r="AQ12" s="14" t="s">
        <v>628</v>
      </c>
      <c r="AR12" s="22"/>
      <c r="AS12" s="16" t="s">
        <v>628</v>
      </c>
      <c r="AT12" s="16" t="s">
        <v>628</v>
      </c>
      <c r="AU12" s="19" t="s">
        <v>487</v>
      </c>
      <c r="AV12" s="19"/>
      <c r="AW12" s="19" t="s">
        <v>527</v>
      </c>
      <c r="AX12" s="20" t="s">
        <v>121</v>
      </c>
      <c r="AY12" s="13">
        <v>1</v>
      </c>
      <c r="AZ12" s="13">
        <v>0</v>
      </c>
      <c r="BA12" s="21">
        <v>1</v>
      </c>
      <c r="BB12" s="16">
        <v>1</v>
      </c>
      <c r="BC12" s="16">
        <v>1</v>
      </c>
      <c r="BD12" s="14"/>
      <c r="BE12" s="14"/>
      <c r="BF12" s="22"/>
      <c r="BG12" s="16" t="s">
        <v>628</v>
      </c>
      <c r="BH12" s="16" t="s">
        <v>628</v>
      </c>
      <c r="BI12" s="99" t="s">
        <v>571</v>
      </c>
      <c r="BJ12" s="99" t="s">
        <v>572</v>
      </c>
      <c r="BK12" s="99"/>
      <c r="BL12" s="20" t="s">
        <v>120</v>
      </c>
      <c r="BM12" s="13">
        <v>0</v>
      </c>
      <c r="BN12" s="13">
        <v>0</v>
      </c>
      <c r="BO12" s="21"/>
      <c r="BP12" s="16" t="s">
        <v>628</v>
      </c>
      <c r="BQ12" s="16">
        <v>1</v>
      </c>
      <c r="BR12" s="14"/>
      <c r="BS12" s="14"/>
      <c r="BT12" s="22"/>
      <c r="BU12" s="16" t="s">
        <v>628</v>
      </c>
      <c r="BV12" s="16" t="s">
        <v>628</v>
      </c>
      <c r="BW12" s="23"/>
      <c r="BX12" s="23"/>
      <c r="BY12" s="23"/>
      <c r="BZ12" s="13"/>
      <c r="CB12" s="89"/>
      <c r="CC12" s="89">
        <v>0</v>
      </c>
      <c r="CD12" s="101">
        <v>0</v>
      </c>
      <c r="CN12" s="64">
        <v>0</v>
      </c>
      <c r="CO12" s="64">
        <v>0</v>
      </c>
      <c r="CV12" s="2" t="s">
        <v>116</v>
      </c>
      <c r="DA12" s="2" t="s">
        <v>498</v>
      </c>
      <c r="DB12" s="2" t="s">
        <v>628</v>
      </c>
      <c r="DC12" s="80" t="s">
        <v>628</v>
      </c>
      <c r="DD12" s="2" t="s">
        <v>628</v>
      </c>
      <c r="DE12" s="80" t="s">
        <v>628</v>
      </c>
      <c r="DF12" s="2">
        <v>1</v>
      </c>
      <c r="DG12" s="80">
        <v>1</v>
      </c>
      <c r="DH12" s="2">
        <v>1</v>
      </c>
      <c r="DI12" s="80">
        <v>0</v>
      </c>
      <c r="DJ12" s="80"/>
      <c r="DK12" s="80"/>
      <c r="DL12" s="88" t="s">
        <v>499</v>
      </c>
      <c r="DM12" s="90">
        <v>3</v>
      </c>
      <c r="DN12" s="90">
        <v>5</v>
      </c>
      <c r="DO12" s="90">
        <v>5</v>
      </c>
      <c r="DP12" s="90">
        <v>6</v>
      </c>
      <c r="DQ12" s="2">
        <v>3</v>
      </c>
      <c r="DR12" s="94">
        <v>1</v>
      </c>
      <c r="DS12" s="2">
        <v>5</v>
      </c>
      <c r="DT12" s="93">
        <v>1</v>
      </c>
      <c r="DU12" s="2">
        <v>5</v>
      </c>
      <c r="DV12" s="93">
        <v>1</v>
      </c>
      <c r="DW12" s="2">
        <v>0</v>
      </c>
      <c r="DX12" s="93">
        <v>0</v>
      </c>
      <c r="DY12" s="64">
        <v>1982017754106</v>
      </c>
      <c r="DZ12" s="2" t="s">
        <v>628</v>
      </c>
      <c r="EA12" s="2">
        <v>777383073584</v>
      </c>
      <c r="EB12" s="2">
        <v>1274031585771</v>
      </c>
      <c r="EC12" s="2">
        <v>1141294445686</v>
      </c>
      <c r="ED12" s="2">
        <v>1970267928844</v>
      </c>
      <c r="EE12" s="2">
        <v>1640531328253</v>
      </c>
      <c r="EF12" s="2">
        <v>1982017754106</v>
      </c>
      <c r="EG12" s="2">
        <v>1640531328253</v>
      </c>
      <c r="EI12" s="94" t="e">
        <v>#VALUE!</v>
      </c>
      <c r="EJ12" s="94">
        <v>0.89581330512722568</v>
      </c>
      <c r="EK12" s="94">
        <v>0.83264377612619223</v>
      </c>
      <c r="EL12" s="94">
        <v>0.82770768569274022</v>
      </c>
      <c r="EN12" s="93" t="s">
        <v>628</v>
      </c>
      <c r="EO12" s="93" t="s">
        <v>628</v>
      </c>
      <c r="EP12" s="93" t="s">
        <v>628</v>
      </c>
      <c r="EQ12" s="93" t="s">
        <v>628</v>
      </c>
    </row>
    <row r="13" spans="1:147" ht="69.599999999999994" customHeight="1" x14ac:dyDescent="0.25">
      <c r="A13" s="13" t="s">
        <v>79</v>
      </c>
      <c r="B13" s="13" t="s">
        <v>80</v>
      </c>
      <c r="C13" s="13" t="s">
        <v>81</v>
      </c>
      <c r="D13" s="13" t="s">
        <v>82</v>
      </c>
      <c r="E13" s="13" t="s">
        <v>83</v>
      </c>
      <c r="F13" s="13" t="s">
        <v>53</v>
      </c>
      <c r="G13" s="13" t="s">
        <v>122</v>
      </c>
      <c r="H13" s="13" t="s">
        <v>55</v>
      </c>
      <c r="I13" s="13" t="s">
        <v>56</v>
      </c>
      <c r="J13" s="13" t="s">
        <v>49</v>
      </c>
      <c r="K13" s="13" t="s">
        <v>57</v>
      </c>
      <c r="L13" s="13" t="s">
        <v>58</v>
      </c>
      <c r="M13" s="13" t="s">
        <v>123</v>
      </c>
      <c r="N13" s="13" t="s">
        <v>124</v>
      </c>
      <c r="O13" s="13" t="s">
        <v>125</v>
      </c>
      <c r="P13" s="13" t="s">
        <v>126</v>
      </c>
      <c r="Q13" s="13" t="s">
        <v>127</v>
      </c>
      <c r="R13" s="13" t="s">
        <v>128</v>
      </c>
      <c r="S13" s="13" t="s">
        <v>129</v>
      </c>
      <c r="T13" s="13" t="s">
        <v>130</v>
      </c>
      <c r="U13" s="13" t="s">
        <v>106</v>
      </c>
      <c r="V13" s="24">
        <v>1</v>
      </c>
      <c r="W13" s="25">
        <v>1960000000000</v>
      </c>
      <c r="X13" s="13" t="s">
        <v>131</v>
      </c>
      <c r="Y13" s="24">
        <v>0.35</v>
      </c>
      <c r="Z13" s="26">
        <v>0.35</v>
      </c>
      <c r="AA13" s="16">
        <v>1</v>
      </c>
      <c r="AB13" s="16">
        <v>0.35</v>
      </c>
      <c r="AC13" s="25">
        <v>689057970000</v>
      </c>
      <c r="AD13" s="29">
        <v>777176979798</v>
      </c>
      <c r="AE13" s="16">
        <v>1</v>
      </c>
      <c r="AF13" s="16">
        <v>0.39651886724387753</v>
      </c>
      <c r="AG13" s="18" t="s">
        <v>132</v>
      </c>
      <c r="AH13" s="18" t="s">
        <v>133</v>
      </c>
      <c r="AI13" s="19"/>
      <c r="AJ13" s="20" t="s">
        <v>131</v>
      </c>
      <c r="AK13" s="24">
        <v>0.3</v>
      </c>
      <c r="AL13" s="13">
        <v>0.64999999999999991</v>
      </c>
      <c r="AM13" s="27">
        <v>0.3</v>
      </c>
      <c r="AN13" s="16">
        <v>1</v>
      </c>
      <c r="AO13" s="16">
        <v>0.64999999999999991</v>
      </c>
      <c r="AP13" s="25">
        <v>581884060000</v>
      </c>
      <c r="AQ13" s="14">
        <v>1270942030000</v>
      </c>
      <c r="AR13" s="30">
        <v>363264919174</v>
      </c>
      <c r="AS13" s="16">
        <v>0.89732015469816506</v>
      </c>
      <c r="AT13" s="16">
        <v>0.58185811172040813</v>
      </c>
      <c r="AU13" s="19" t="s">
        <v>514</v>
      </c>
      <c r="AV13" s="19" t="s">
        <v>515</v>
      </c>
      <c r="AW13" s="19" t="s">
        <v>526</v>
      </c>
      <c r="AX13" s="20" t="s">
        <v>131</v>
      </c>
      <c r="AY13" s="24">
        <v>0.35</v>
      </c>
      <c r="AZ13" s="13">
        <v>0.99999999999999989</v>
      </c>
      <c r="BA13" s="21">
        <v>0.35</v>
      </c>
      <c r="BB13" s="16">
        <v>1</v>
      </c>
      <c r="BC13" s="16">
        <v>1</v>
      </c>
      <c r="BD13" s="25">
        <v>689057970000</v>
      </c>
      <c r="BE13" s="14">
        <v>1960000000000</v>
      </c>
      <c r="BF13" s="22">
        <v>498609929520</v>
      </c>
      <c r="BG13" s="16">
        <v>0.72361100404948508</v>
      </c>
      <c r="BH13" s="16">
        <v>0.25439282118367346</v>
      </c>
      <c r="BI13" s="99" t="s">
        <v>616</v>
      </c>
      <c r="BJ13" s="99" t="s">
        <v>515</v>
      </c>
      <c r="BK13" s="99"/>
      <c r="BL13" s="20" t="s">
        <v>131</v>
      </c>
      <c r="BM13" s="31">
        <v>0</v>
      </c>
      <c r="BN13" s="13">
        <v>0.99999999999999989</v>
      </c>
      <c r="BO13" s="21"/>
      <c r="BP13" s="16" t="s">
        <v>628</v>
      </c>
      <c r="BQ13" s="16">
        <v>1</v>
      </c>
      <c r="BR13" s="14"/>
      <c r="BS13" s="14">
        <v>1960000000000</v>
      </c>
      <c r="BT13" s="22"/>
      <c r="BU13" s="16" t="s">
        <v>628</v>
      </c>
      <c r="BV13" s="16">
        <v>0</v>
      </c>
      <c r="BW13" s="23"/>
      <c r="BX13" s="23"/>
      <c r="BY13" s="23"/>
      <c r="BZ13" s="13"/>
      <c r="CB13" s="89">
        <v>1960000000000</v>
      </c>
      <c r="CC13" s="89">
        <v>1976315429872</v>
      </c>
      <c r="CD13" s="101">
        <v>16315429872</v>
      </c>
      <c r="CN13" s="64">
        <v>1960000000000</v>
      </c>
      <c r="CO13" s="64">
        <v>1960000000000</v>
      </c>
      <c r="CV13" s="2" t="s">
        <v>127</v>
      </c>
      <c r="DA13" s="2" t="s">
        <v>499</v>
      </c>
      <c r="DB13" s="2">
        <v>1</v>
      </c>
      <c r="DC13" s="80">
        <v>1</v>
      </c>
      <c r="DD13" s="2">
        <v>1</v>
      </c>
      <c r="DE13" s="80">
        <v>1</v>
      </c>
      <c r="DF13" s="2">
        <v>1</v>
      </c>
      <c r="DG13" s="80">
        <v>1</v>
      </c>
      <c r="DH13" s="2">
        <v>1</v>
      </c>
      <c r="DI13" s="80">
        <v>0</v>
      </c>
      <c r="DJ13" s="80"/>
      <c r="DK13" s="80"/>
      <c r="DL13" s="88" t="s">
        <v>500</v>
      </c>
      <c r="DM13" s="90">
        <v>2</v>
      </c>
      <c r="DN13" s="90">
        <v>3</v>
      </c>
      <c r="DO13" s="90">
        <v>3</v>
      </c>
      <c r="DP13" s="90">
        <v>4</v>
      </c>
      <c r="DQ13" s="2">
        <v>2</v>
      </c>
      <c r="DR13" s="94">
        <v>1</v>
      </c>
      <c r="DS13" s="2">
        <v>2</v>
      </c>
      <c r="DT13" s="93">
        <v>0.66666666666666663</v>
      </c>
      <c r="DU13" s="2">
        <v>2.5</v>
      </c>
      <c r="DV13" s="93">
        <v>0.83333333333333337</v>
      </c>
      <c r="DW13" s="2">
        <v>0</v>
      </c>
      <c r="DX13" s="93">
        <v>0</v>
      </c>
      <c r="DY13" s="64">
        <v>9173521103</v>
      </c>
      <c r="DZ13" s="2">
        <v>109878511</v>
      </c>
      <c r="EA13" s="2">
        <v>11826683</v>
      </c>
      <c r="EB13" s="2">
        <v>292989124</v>
      </c>
      <c r="EC13" s="2">
        <v>197985582</v>
      </c>
      <c r="ED13" s="2">
        <v>578425879</v>
      </c>
      <c r="EE13" s="2">
        <v>500376806</v>
      </c>
      <c r="EF13" s="2">
        <v>9173521103</v>
      </c>
      <c r="EG13" s="2">
        <v>500376806</v>
      </c>
      <c r="EI13" s="94">
        <v>0.10763417607652145</v>
      </c>
      <c r="EJ13" s="94">
        <v>0.67574379313820532</v>
      </c>
      <c r="EK13" s="94">
        <v>0.86506642279744883</v>
      </c>
      <c r="EL13" s="94">
        <v>5.4545773687309958E-2</v>
      </c>
      <c r="EN13" s="93">
        <v>1</v>
      </c>
      <c r="EO13" s="93">
        <v>1</v>
      </c>
      <c r="EP13" s="93">
        <v>1</v>
      </c>
      <c r="EQ13" s="93">
        <v>1</v>
      </c>
    </row>
    <row r="14" spans="1:147" ht="69.599999999999994" customHeight="1" x14ac:dyDescent="0.25">
      <c r="A14" s="13" t="s">
        <v>79</v>
      </c>
      <c r="B14" s="13" t="s">
        <v>80</v>
      </c>
      <c r="C14" s="13" t="s">
        <v>81</v>
      </c>
      <c r="D14" s="13" t="s">
        <v>82</v>
      </c>
      <c r="E14" s="13" t="s">
        <v>83</v>
      </c>
      <c r="F14" s="13" t="s">
        <v>53</v>
      </c>
      <c r="G14" s="13" t="s">
        <v>122</v>
      </c>
      <c r="H14" s="13" t="s">
        <v>55</v>
      </c>
      <c r="I14" s="13" t="s">
        <v>56</v>
      </c>
      <c r="J14" s="13" t="s">
        <v>87</v>
      </c>
      <c r="K14" s="13" t="s">
        <v>57</v>
      </c>
      <c r="L14" s="13" t="s">
        <v>58</v>
      </c>
      <c r="M14" s="13" t="s">
        <v>123</v>
      </c>
      <c r="N14" s="13" t="s">
        <v>134</v>
      </c>
      <c r="O14" s="13" t="s">
        <v>125</v>
      </c>
      <c r="P14" s="13" t="s">
        <v>135</v>
      </c>
      <c r="Q14" s="13" t="s">
        <v>136</v>
      </c>
      <c r="R14" s="13" t="s">
        <v>137</v>
      </c>
      <c r="S14" s="13" t="s">
        <v>138</v>
      </c>
      <c r="T14" s="13" t="s">
        <v>139</v>
      </c>
      <c r="U14" s="13" t="s">
        <v>67</v>
      </c>
      <c r="V14" s="13">
        <v>4</v>
      </c>
      <c r="W14" s="25">
        <v>13735613990</v>
      </c>
      <c r="X14" s="13" t="s">
        <v>120</v>
      </c>
      <c r="Y14" s="13"/>
      <c r="Z14" s="15"/>
      <c r="AA14" s="16" t="s">
        <v>628</v>
      </c>
      <c r="AB14" s="16">
        <v>0</v>
      </c>
      <c r="AC14" s="25">
        <v>1598502333</v>
      </c>
      <c r="AD14" s="29">
        <v>36723333</v>
      </c>
      <c r="AE14" s="16">
        <v>2.2973587364792415E-2</v>
      </c>
      <c r="AF14" s="16">
        <v>2.6735851070608021E-3</v>
      </c>
      <c r="AG14" s="18" t="s">
        <v>76</v>
      </c>
      <c r="AH14" s="18"/>
      <c r="AI14" s="19"/>
      <c r="AJ14" s="20" t="s">
        <v>140</v>
      </c>
      <c r="AK14" s="13">
        <v>2</v>
      </c>
      <c r="AL14" s="13">
        <v>2</v>
      </c>
      <c r="AM14" s="21">
        <v>2</v>
      </c>
      <c r="AN14" s="16">
        <v>1</v>
      </c>
      <c r="AO14" s="16">
        <v>0.5</v>
      </c>
      <c r="AP14" s="25">
        <v>112640000</v>
      </c>
      <c r="AQ14" s="14">
        <v>1711142333</v>
      </c>
      <c r="AR14" s="30">
        <v>145413334</v>
      </c>
      <c r="AS14" s="16">
        <v>0.1064415644960845</v>
      </c>
      <c r="AT14" s="16">
        <v>1.3260176584213983E-2</v>
      </c>
      <c r="AU14" s="19" t="s">
        <v>516</v>
      </c>
      <c r="AV14" s="19" t="s">
        <v>517</v>
      </c>
      <c r="AW14" s="19" t="s">
        <v>526</v>
      </c>
      <c r="AX14" s="20" t="s">
        <v>141</v>
      </c>
      <c r="AY14" s="13">
        <v>1</v>
      </c>
      <c r="AZ14" s="13">
        <v>3</v>
      </c>
      <c r="BA14" s="21">
        <v>1</v>
      </c>
      <c r="BB14" s="16">
        <v>1</v>
      </c>
      <c r="BC14" s="16">
        <v>0.75</v>
      </c>
      <c r="BD14" s="25">
        <v>4336381000</v>
      </c>
      <c r="BE14" s="14">
        <v>6047523333</v>
      </c>
      <c r="BF14" s="22">
        <v>148900000</v>
      </c>
      <c r="BG14" s="16">
        <v>3.4337388711923607E-2</v>
      </c>
      <c r="BH14" s="16">
        <v>1.0840432769034156E-2</v>
      </c>
      <c r="BI14" s="99" t="s">
        <v>617</v>
      </c>
      <c r="BJ14" s="99" t="s">
        <v>618</v>
      </c>
      <c r="BK14" s="99"/>
      <c r="BL14" s="20" t="s">
        <v>142</v>
      </c>
      <c r="BM14" s="13">
        <v>1</v>
      </c>
      <c r="BN14" s="13">
        <v>4</v>
      </c>
      <c r="BO14" s="21"/>
      <c r="BP14" s="16" t="s">
        <v>628</v>
      </c>
      <c r="BQ14" s="16">
        <v>0.75</v>
      </c>
      <c r="BR14" s="25">
        <v>7688090657</v>
      </c>
      <c r="BS14" s="14">
        <v>13735613990</v>
      </c>
      <c r="BT14" s="22"/>
      <c r="BU14" s="16" t="s">
        <v>628</v>
      </c>
      <c r="BV14" s="16">
        <v>0</v>
      </c>
      <c r="BW14" s="23"/>
      <c r="BX14" s="23"/>
      <c r="BY14" s="23"/>
      <c r="BZ14" s="13" t="s">
        <v>143</v>
      </c>
      <c r="CB14" s="89">
        <v>13735613990</v>
      </c>
      <c r="CC14" s="89">
        <v>1711142333</v>
      </c>
      <c r="CD14" s="101">
        <v>-12024471657</v>
      </c>
      <c r="CN14" s="64">
        <v>13735613990</v>
      </c>
      <c r="CO14" s="64">
        <v>13735613990</v>
      </c>
      <c r="CV14" s="2" t="s">
        <v>136</v>
      </c>
      <c r="DA14" s="2" t="s">
        <v>499</v>
      </c>
      <c r="DB14" s="2" t="s">
        <v>628</v>
      </c>
      <c r="DC14" s="80" t="s">
        <v>628</v>
      </c>
      <c r="DD14" s="2">
        <v>1</v>
      </c>
      <c r="DE14" s="80">
        <v>1</v>
      </c>
      <c r="DF14" s="2">
        <v>1</v>
      </c>
      <c r="DG14" s="80">
        <v>1</v>
      </c>
      <c r="DH14" s="2">
        <v>1</v>
      </c>
      <c r="DI14" s="80">
        <v>0</v>
      </c>
      <c r="DJ14" s="80"/>
      <c r="DK14" s="80"/>
      <c r="DL14" s="88" t="s">
        <v>501</v>
      </c>
      <c r="DM14" s="90">
        <v>3</v>
      </c>
      <c r="DN14" s="90">
        <v>3</v>
      </c>
      <c r="DO14" s="90">
        <v>3</v>
      </c>
      <c r="DP14" s="90">
        <v>3</v>
      </c>
      <c r="DQ14" s="2">
        <v>3</v>
      </c>
      <c r="DR14" s="94">
        <v>1</v>
      </c>
      <c r="DS14" s="2">
        <v>3</v>
      </c>
      <c r="DT14" s="93">
        <v>1</v>
      </c>
      <c r="DU14" s="2">
        <v>2.753857142857143</v>
      </c>
      <c r="DV14" s="93">
        <v>0.91795238095238096</v>
      </c>
      <c r="DW14" s="2">
        <v>0</v>
      </c>
      <c r="DX14" s="93">
        <v>0</v>
      </c>
      <c r="DY14" s="64">
        <v>1983165421.0999999</v>
      </c>
      <c r="DZ14" s="2">
        <v>155685000</v>
      </c>
      <c r="EA14" s="2">
        <v>18814167</v>
      </c>
      <c r="EB14" s="2">
        <v>515685000</v>
      </c>
      <c r="EC14" s="2">
        <v>446262029.69999999</v>
      </c>
      <c r="ED14" s="2">
        <v>1469833516.7</v>
      </c>
      <c r="EE14" s="2">
        <v>1132752540.7</v>
      </c>
      <c r="EF14" s="2">
        <v>1983165420.7</v>
      </c>
      <c r="EG14" s="2">
        <v>1132752540.7</v>
      </c>
      <c r="EI14" s="94">
        <v>0.12084765391656228</v>
      </c>
      <c r="EJ14" s="94">
        <v>0.865377177346636</v>
      </c>
      <c r="EK14" s="94">
        <v>0.77066724076560855</v>
      </c>
      <c r="EL14" s="94">
        <v>0.57118409229834755</v>
      </c>
      <c r="EN14" s="93" t="s">
        <v>628</v>
      </c>
      <c r="EO14" s="93">
        <v>1</v>
      </c>
      <c r="EP14" s="93">
        <v>1</v>
      </c>
      <c r="EQ14" s="93">
        <v>0.75</v>
      </c>
    </row>
    <row r="15" spans="1:147" ht="69.599999999999994" customHeight="1" x14ac:dyDescent="0.25">
      <c r="A15" s="13" t="s">
        <v>79</v>
      </c>
      <c r="B15" s="13" t="s">
        <v>80</v>
      </c>
      <c r="C15" s="13" t="s">
        <v>81</v>
      </c>
      <c r="D15" s="13" t="s">
        <v>82</v>
      </c>
      <c r="E15" s="13" t="s">
        <v>83</v>
      </c>
      <c r="F15" s="13" t="s">
        <v>53</v>
      </c>
      <c r="G15" s="13" t="s">
        <v>84</v>
      </c>
      <c r="H15" s="13" t="s">
        <v>55</v>
      </c>
      <c r="I15" s="13" t="s">
        <v>56</v>
      </c>
      <c r="J15" s="13" t="s">
        <v>87</v>
      </c>
      <c r="K15" s="13" t="s">
        <v>57</v>
      </c>
      <c r="L15" s="13" t="s">
        <v>58</v>
      </c>
      <c r="M15" s="13" t="s">
        <v>123</v>
      </c>
      <c r="N15" s="13" t="s">
        <v>134</v>
      </c>
      <c r="O15" s="13" t="s">
        <v>125</v>
      </c>
      <c r="P15" s="13" t="s">
        <v>135</v>
      </c>
      <c r="Q15" s="13" t="s">
        <v>144</v>
      </c>
      <c r="R15" s="13" t="s">
        <v>145</v>
      </c>
      <c r="S15" s="13" t="s">
        <v>146</v>
      </c>
      <c r="T15" s="13" t="s">
        <v>147</v>
      </c>
      <c r="U15" s="13" t="s">
        <v>67</v>
      </c>
      <c r="V15" s="13">
        <v>1</v>
      </c>
      <c r="W15" s="25">
        <v>3097578066</v>
      </c>
      <c r="X15" s="13" t="s">
        <v>120</v>
      </c>
      <c r="Y15" s="13"/>
      <c r="Z15" s="15"/>
      <c r="AA15" s="16" t="s">
        <v>628</v>
      </c>
      <c r="AB15" s="16">
        <v>0</v>
      </c>
      <c r="AC15" s="25">
        <v>568684638</v>
      </c>
      <c r="AD15" s="29">
        <v>132609999</v>
      </c>
      <c r="AE15" s="16">
        <v>0.23318723619188039</v>
      </c>
      <c r="AF15" s="16">
        <v>4.2810865835979872E-2</v>
      </c>
      <c r="AG15" s="18" t="s">
        <v>148</v>
      </c>
      <c r="AH15" s="18"/>
      <c r="AI15" s="19"/>
      <c r="AJ15" s="20" t="s">
        <v>120</v>
      </c>
      <c r="AK15" s="13"/>
      <c r="AL15" s="13" t="s">
        <v>628</v>
      </c>
      <c r="AM15" s="21"/>
      <c r="AN15" s="16" t="s">
        <v>628</v>
      </c>
      <c r="AO15" s="16" t="s">
        <v>628</v>
      </c>
      <c r="AP15" s="25">
        <v>330528800</v>
      </c>
      <c r="AQ15" s="14">
        <v>899213438</v>
      </c>
      <c r="AR15" s="30">
        <v>324083333</v>
      </c>
      <c r="AS15" s="16">
        <v>0.50788090202006075</v>
      </c>
      <c r="AT15" s="16">
        <v>0.14743561655888868</v>
      </c>
      <c r="AU15" s="19" t="s">
        <v>518</v>
      </c>
      <c r="AV15" s="19"/>
      <c r="AW15" s="19" t="s">
        <v>529</v>
      </c>
      <c r="AX15" s="32" t="s">
        <v>120</v>
      </c>
      <c r="AY15" s="13"/>
      <c r="AZ15" s="13" t="e">
        <v>#VALUE!</v>
      </c>
      <c r="BA15" s="21"/>
      <c r="BB15" s="16" t="s">
        <v>628</v>
      </c>
      <c r="BC15" s="16">
        <v>0</v>
      </c>
      <c r="BD15" s="25">
        <v>360428800</v>
      </c>
      <c r="BE15" s="14">
        <v>1259642238</v>
      </c>
      <c r="BF15" s="22">
        <v>212160000</v>
      </c>
      <c r="BG15" s="16">
        <v>0.58863220697125207</v>
      </c>
      <c r="BH15" s="16">
        <v>6.8492220528268685E-2</v>
      </c>
      <c r="BI15" s="99" t="s">
        <v>619</v>
      </c>
      <c r="BJ15" s="99"/>
      <c r="BK15" s="99"/>
      <c r="BL15" s="20" t="s">
        <v>149</v>
      </c>
      <c r="BM15" s="13">
        <v>1</v>
      </c>
      <c r="BN15" s="13" t="e">
        <v>#VALUE!</v>
      </c>
      <c r="BO15" s="21"/>
      <c r="BP15" s="16" t="s">
        <v>628</v>
      </c>
      <c r="BQ15" s="16">
        <v>0</v>
      </c>
      <c r="BR15" s="25">
        <v>1837935828</v>
      </c>
      <c r="BS15" s="14">
        <v>3097578066</v>
      </c>
      <c r="BT15" s="22"/>
      <c r="BU15" s="16" t="s">
        <v>628</v>
      </c>
      <c r="BV15" s="16">
        <v>0</v>
      </c>
      <c r="BW15" s="23"/>
      <c r="BX15" s="23"/>
      <c r="BY15" s="23"/>
      <c r="BZ15" s="13" t="s">
        <v>150</v>
      </c>
      <c r="CB15" s="89">
        <v>3097578066</v>
      </c>
      <c r="CC15" s="89">
        <v>1225626997</v>
      </c>
      <c r="CD15" s="101">
        <v>-1871951069</v>
      </c>
      <c r="CN15" s="64">
        <v>3097578066</v>
      </c>
      <c r="CO15" s="64">
        <v>3097578066</v>
      </c>
      <c r="CV15" s="2" t="s">
        <v>144</v>
      </c>
      <c r="DA15" s="2" t="s">
        <v>499</v>
      </c>
      <c r="DB15" s="2" t="s">
        <v>628</v>
      </c>
      <c r="DC15" s="80" t="s">
        <v>628</v>
      </c>
      <c r="DD15" s="2" t="s">
        <v>628</v>
      </c>
      <c r="DE15" s="80" t="s">
        <v>628</v>
      </c>
      <c r="DF15" s="2" t="s">
        <v>628</v>
      </c>
      <c r="DG15" s="80" t="s">
        <v>628</v>
      </c>
      <c r="DH15" s="2">
        <v>1</v>
      </c>
      <c r="DI15" s="80">
        <v>0</v>
      </c>
      <c r="DJ15" s="80"/>
      <c r="DK15" s="80"/>
      <c r="DL15" s="88" t="s">
        <v>502</v>
      </c>
      <c r="DM15" s="90">
        <v>2</v>
      </c>
      <c r="DN15" s="90">
        <v>4</v>
      </c>
      <c r="DO15" s="90">
        <v>4</v>
      </c>
      <c r="DP15" s="90">
        <v>4</v>
      </c>
      <c r="DQ15" s="2">
        <v>2</v>
      </c>
      <c r="DR15" s="94">
        <v>1</v>
      </c>
      <c r="DS15" s="2">
        <v>3</v>
      </c>
      <c r="DT15" s="93">
        <v>0.75</v>
      </c>
      <c r="DU15" s="2">
        <v>3.9375</v>
      </c>
      <c r="DV15" s="93">
        <v>0.984375</v>
      </c>
      <c r="DW15" s="2">
        <v>0</v>
      </c>
      <c r="DX15" s="93">
        <v>0</v>
      </c>
      <c r="DY15" s="64">
        <v>1436436364</v>
      </c>
      <c r="DZ15" s="2">
        <v>114406060.67</v>
      </c>
      <c r="EA15" s="2">
        <v>22826666</v>
      </c>
      <c r="EB15" s="2">
        <v>220680000.30000001</v>
      </c>
      <c r="EC15" s="2">
        <v>190826666</v>
      </c>
      <c r="ED15" s="2">
        <v>538680000.29999995</v>
      </c>
      <c r="EE15" s="2">
        <v>246826666</v>
      </c>
      <c r="EF15" s="2">
        <v>1436436364</v>
      </c>
      <c r="EG15" s="2">
        <v>246826666</v>
      </c>
      <c r="EI15" s="94">
        <v>0.19952322338798698</v>
      </c>
      <c r="EJ15" s="94">
        <v>0.86472116068779969</v>
      </c>
      <c r="EK15" s="94">
        <v>0.45820647854484681</v>
      </c>
      <c r="EL15" s="94">
        <v>0.17183264931602638</v>
      </c>
      <c r="EN15" s="93" t="s">
        <v>628</v>
      </c>
      <c r="EO15" s="93" t="s">
        <v>628</v>
      </c>
      <c r="EP15" s="93" t="e">
        <v>#VALUE!</v>
      </c>
      <c r="EQ15" s="93" t="e">
        <v>#VALUE!</v>
      </c>
    </row>
    <row r="16" spans="1:147" ht="69.599999999999994" customHeight="1" x14ac:dyDescent="0.25">
      <c r="A16" s="13" t="s">
        <v>79</v>
      </c>
      <c r="B16" s="13" t="s">
        <v>80</v>
      </c>
      <c r="C16" s="13" t="s">
        <v>50</v>
      </c>
      <c r="D16" s="13" t="s">
        <v>51</v>
      </c>
      <c r="E16" s="13" t="s">
        <v>52</v>
      </c>
      <c r="F16" s="13" t="s">
        <v>53</v>
      </c>
      <c r="G16" s="13" t="s">
        <v>151</v>
      </c>
      <c r="H16" s="13" t="s">
        <v>112</v>
      </c>
      <c r="I16" s="13" t="s">
        <v>152</v>
      </c>
      <c r="J16" s="13" t="s">
        <v>49</v>
      </c>
      <c r="K16" s="13" t="s">
        <v>57</v>
      </c>
      <c r="L16" s="13" t="s">
        <v>58</v>
      </c>
      <c r="M16" s="13" t="s">
        <v>59</v>
      </c>
      <c r="N16" s="13" t="s">
        <v>60</v>
      </c>
      <c r="O16" s="13" t="s">
        <v>125</v>
      </c>
      <c r="P16" s="13" t="s">
        <v>153</v>
      </c>
      <c r="Q16" s="13" t="s">
        <v>154</v>
      </c>
      <c r="R16" s="13" t="s">
        <v>155</v>
      </c>
      <c r="S16" s="13" t="s">
        <v>156</v>
      </c>
      <c r="T16" s="13" t="s">
        <v>157</v>
      </c>
      <c r="U16" s="13" t="s">
        <v>67</v>
      </c>
      <c r="V16" s="13">
        <v>4</v>
      </c>
      <c r="W16" s="25">
        <v>530000000</v>
      </c>
      <c r="X16" s="13" t="s">
        <v>158</v>
      </c>
      <c r="Y16" s="13">
        <v>1</v>
      </c>
      <c r="Z16" s="15">
        <v>1</v>
      </c>
      <c r="AA16" s="16">
        <v>1</v>
      </c>
      <c r="AB16" s="16">
        <v>0.25</v>
      </c>
      <c r="AC16" s="25">
        <v>80000000</v>
      </c>
      <c r="AD16" s="29">
        <v>27487121</v>
      </c>
      <c r="AE16" s="16">
        <v>0.34358901250000001</v>
      </c>
      <c r="AF16" s="16">
        <v>5.1862492452830186E-2</v>
      </c>
      <c r="AG16" s="18" t="s">
        <v>159</v>
      </c>
      <c r="AH16" s="18" t="s">
        <v>133</v>
      </c>
      <c r="AI16" s="19"/>
      <c r="AJ16" s="20" t="s">
        <v>160</v>
      </c>
      <c r="AK16" s="13">
        <v>1</v>
      </c>
      <c r="AL16" s="13">
        <v>2</v>
      </c>
      <c r="AM16" s="21">
        <v>1</v>
      </c>
      <c r="AN16" s="16">
        <v>1</v>
      </c>
      <c r="AO16" s="16">
        <v>0.5</v>
      </c>
      <c r="AP16" s="25">
        <v>150000000</v>
      </c>
      <c r="AQ16" s="14">
        <v>230000000</v>
      </c>
      <c r="AR16" s="30">
        <v>131302928</v>
      </c>
      <c r="AS16" s="16">
        <v>0.69039151739130433</v>
      </c>
      <c r="AT16" s="16">
        <v>0.29960386603773587</v>
      </c>
      <c r="AU16" s="19" t="s">
        <v>519</v>
      </c>
      <c r="AV16" s="19" t="s">
        <v>160</v>
      </c>
      <c r="AW16" s="19" t="s">
        <v>526</v>
      </c>
      <c r="AX16" s="20" t="s">
        <v>161</v>
      </c>
      <c r="AY16" s="13">
        <v>1</v>
      </c>
      <c r="AZ16" s="13">
        <v>3</v>
      </c>
      <c r="BA16" s="21">
        <v>1</v>
      </c>
      <c r="BB16" s="16">
        <v>1</v>
      </c>
      <c r="BC16" s="16">
        <v>0.75</v>
      </c>
      <c r="BD16" s="25">
        <v>150000000</v>
      </c>
      <c r="BE16" s="14">
        <v>380000000</v>
      </c>
      <c r="BF16" s="22">
        <v>195969969</v>
      </c>
      <c r="BG16" s="16">
        <v>1</v>
      </c>
      <c r="BH16" s="16">
        <v>0.36975465849056605</v>
      </c>
      <c r="BI16" s="99" t="s">
        <v>620</v>
      </c>
      <c r="BJ16" s="99" t="s">
        <v>621</v>
      </c>
      <c r="BK16" s="99"/>
      <c r="BL16" s="20" t="s">
        <v>146</v>
      </c>
      <c r="BM16" s="13">
        <v>1</v>
      </c>
      <c r="BN16" s="13">
        <v>4</v>
      </c>
      <c r="BO16" s="21"/>
      <c r="BP16" s="16" t="s">
        <v>628</v>
      </c>
      <c r="BQ16" s="16">
        <v>0.75</v>
      </c>
      <c r="BR16" s="25">
        <v>150000000</v>
      </c>
      <c r="BS16" s="14">
        <v>530000000</v>
      </c>
      <c r="BT16" s="22"/>
      <c r="BU16" s="16" t="s">
        <v>628</v>
      </c>
      <c r="BV16" s="16">
        <v>0</v>
      </c>
      <c r="BW16" s="23"/>
      <c r="BX16" s="23"/>
      <c r="BY16" s="23"/>
      <c r="BZ16" s="13"/>
      <c r="CB16" s="89">
        <v>530000000</v>
      </c>
      <c r="CC16" s="89">
        <v>523852954</v>
      </c>
      <c r="CD16" s="101">
        <v>-6147046</v>
      </c>
      <c r="CN16" s="64">
        <v>530000000</v>
      </c>
      <c r="CO16" s="64">
        <v>530000000</v>
      </c>
      <c r="CV16" s="2" t="s">
        <v>154</v>
      </c>
      <c r="DA16" s="2" t="s">
        <v>499</v>
      </c>
      <c r="DB16" s="2">
        <v>1</v>
      </c>
      <c r="DC16" s="80">
        <v>1</v>
      </c>
      <c r="DD16" s="2">
        <v>1</v>
      </c>
      <c r="DE16" s="80">
        <v>1</v>
      </c>
      <c r="DF16" s="2">
        <v>1</v>
      </c>
      <c r="DG16" s="80">
        <v>1</v>
      </c>
      <c r="DH16" s="2">
        <v>1</v>
      </c>
      <c r="DI16" s="80">
        <v>0</v>
      </c>
      <c r="DJ16" s="80"/>
      <c r="DK16" s="80"/>
      <c r="DL16" s="88" t="s">
        <v>503</v>
      </c>
      <c r="DM16" s="90">
        <v>9</v>
      </c>
      <c r="DN16" s="90">
        <v>12</v>
      </c>
      <c r="DO16" s="90">
        <v>12</v>
      </c>
      <c r="DP16" s="90">
        <v>13</v>
      </c>
      <c r="DQ16" s="2">
        <v>9</v>
      </c>
      <c r="DR16" s="94">
        <v>1</v>
      </c>
      <c r="DS16" s="2">
        <v>12</v>
      </c>
      <c r="DT16" s="93">
        <v>1</v>
      </c>
      <c r="DU16" s="2" t="e">
        <v>#VALUE!</v>
      </c>
      <c r="DV16" s="93" t="e">
        <v>#VALUE!</v>
      </c>
      <c r="DW16" s="2">
        <v>0</v>
      </c>
      <c r="DX16" s="93">
        <v>0</v>
      </c>
      <c r="DY16" s="64">
        <v>1101022567.6600001</v>
      </c>
      <c r="DZ16" s="2">
        <v>109450287.64</v>
      </c>
      <c r="EA16" s="2">
        <v>72297299.670000002</v>
      </c>
      <c r="EB16" s="2">
        <v>367473567</v>
      </c>
      <c r="EC16" s="2">
        <v>354826971</v>
      </c>
      <c r="ED16" s="2">
        <v>673307229.32999992</v>
      </c>
      <c r="EE16" s="2">
        <v>673719271</v>
      </c>
      <c r="EF16" s="2">
        <v>1101022567.3299999</v>
      </c>
      <c r="EG16" s="2">
        <v>673719271</v>
      </c>
      <c r="EI16" s="94">
        <v>0.66054919752972885</v>
      </c>
      <c r="EJ16" s="94">
        <v>0.96558501852733258</v>
      </c>
      <c r="EK16" s="94">
        <v>1.0006119667991833</v>
      </c>
      <c r="EL16" s="94">
        <v>0.61190323522049295</v>
      </c>
      <c r="EN16" s="93">
        <v>1</v>
      </c>
      <c r="EO16" s="93">
        <v>1</v>
      </c>
      <c r="EP16" s="93">
        <v>1</v>
      </c>
      <c r="EQ16" s="93">
        <v>0.75</v>
      </c>
    </row>
    <row r="17" spans="1:147" ht="69.599999999999994" customHeight="1" x14ac:dyDescent="0.25">
      <c r="A17" s="13" t="s">
        <v>79</v>
      </c>
      <c r="B17" s="13" t="s">
        <v>80</v>
      </c>
      <c r="C17" s="13" t="s">
        <v>50</v>
      </c>
      <c r="D17" s="13" t="s">
        <v>51</v>
      </c>
      <c r="E17" s="13" t="s">
        <v>52</v>
      </c>
      <c r="F17" s="13" t="s">
        <v>53</v>
      </c>
      <c r="G17" s="13" t="s">
        <v>151</v>
      </c>
      <c r="H17" s="13" t="s">
        <v>112</v>
      </c>
      <c r="I17" s="13" t="s">
        <v>152</v>
      </c>
      <c r="J17" s="13" t="s">
        <v>49</v>
      </c>
      <c r="K17" s="13" t="s">
        <v>57</v>
      </c>
      <c r="L17" s="13" t="s">
        <v>58</v>
      </c>
      <c r="M17" s="13" t="s">
        <v>59</v>
      </c>
      <c r="N17" s="13" t="s">
        <v>60</v>
      </c>
      <c r="O17" s="13" t="s">
        <v>125</v>
      </c>
      <c r="P17" s="13" t="s">
        <v>153</v>
      </c>
      <c r="Q17" s="13" t="s">
        <v>162</v>
      </c>
      <c r="R17" s="13" t="s">
        <v>163</v>
      </c>
      <c r="S17" s="13" t="s">
        <v>156</v>
      </c>
      <c r="T17" s="13" t="s">
        <v>157</v>
      </c>
      <c r="U17" s="13" t="s">
        <v>67</v>
      </c>
      <c r="V17" s="13">
        <v>4</v>
      </c>
      <c r="W17" s="25">
        <v>1970950000</v>
      </c>
      <c r="X17" s="13" t="s">
        <v>158</v>
      </c>
      <c r="Y17" s="13">
        <v>1</v>
      </c>
      <c r="Z17" s="15">
        <v>1</v>
      </c>
      <c r="AA17" s="16">
        <v>1</v>
      </c>
      <c r="AB17" s="16">
        <v>0.25</v>
      </c>
      <c r="AC17" s="25">
        <v>201050000</v>
      </c>
      <c r="AD17" s="29">
        <v>9273333</v>
      </c>
      <c r="AE17" s="16">
        <v>4.6124511315593135E-2</v>
      </c>
      <c r="AF17" s="16">
        <v>4.7050067226464395E-3</v>
      </c>
      <c r="AG17" s="18" t="s">
        <v>164</v>
      </c>
      <c r="AH17" s="18" t="s">
        <v>165</v>
      </c>
      <c r="AI17" s="19"/>
      <c r="AJ17" s="20" t="s">
        <v>160</v>
      </c>
      <c r="AK17" s="13">
        <v>1</v>
      </c>
      <c r="AL17" s="13">
        <v>2</v>
      </c>
      <c r="AM17" s="21">
        <v>1</v>
      </c>
      <c r="AN17" s="16">
        <v>1</v>
      </c>
      <c r="AO17" s="16">
        <v>0.5</v>
      </c>
      <c r="AP17" s="25">
        <v>32100000</v>
      </c>
      <c r="AQ17" s="14">
        <v>233150000</v>
      </c>
      <c r="AR17" s="30">
        <v>32100000</v>
      </c>
      <c r="AS17" s="16">
        <v>0.17745371220244477</v>
      </c>
      <c r="AT17" s="16">
        <v>2.099156904031051E-2</v>
      </c>
      <c r="AU17" s="19" t="s">
        <v>520</v>
      </c>
      <c r="AV17" s="19" t="s">
        <v>160</v>
      </c>
      <c r="AW17" s="19" t="s">
        <v>526</v>
      </c>
      <c r="AX17" s="20" t="s">
        <v>161</v>
      </c>
      <c r="AY17" s="13">
        <v>1</v>
      </c>
      <c r="AZ17" s="13">
        <v>3</v>
      </c>
      <c r="BA17" s="21">
        <v>1</v>
      </c>
      <c r="BB17" s="16">
        <v>1</v>
      </c>
      <c r="BC17" s="16">
        <v>0.75</v>
      </c>
      <c r="BD17" s="25">
        <v>1000457248</v>
      </c>
      <c r="BE17" s="14">
        <v>1233607248</v>
      </c>
      <c r="BF17" s="22">
        <v>37823078</v>
      </c>
      <c r="BG17" s="16">
        <v>3.7805791377504221E-2</v>
      </c>
      <c r="BH17" s="16">
        <v>1.9190277784824575E-2</v>
      </c>
      <c r="BI17" s="99" t="s">
        <v>622</v>
      </c>
      <c r="BJ17" s="99" t="s">
        <v>161</v>
      </c>
      <c r="BK17" s="99"/>
      <c r="BL17" s="20" t="s">
        <v>146</v>
      </c>
      <c r="BM17" s="13">
        <v>1</v>
      </c>
      <c r="BN17" s="13">
        <v>4</v>
      </c>
      <c r="BO17" s="21"/>
      <c r="BP17" s="16" t="s">
        <v>628</v>
      </c>
      <c r="BQ17" s="16">
        <v>0.75</v>
      </c>
      <c r="BR17" s="25">
        <v>737342752</v>
      </c>
      <c r="BS17" s="14">
        <v>1970950000</v>
      </c>
      <c r="BT17" s="22"/>
      <c r="BU17" s="16" t="s">
        <v>628</v>
      </c>
      <c r="BV17" s="16">
        <v>0</v>
      </c>
      <c r="BW17" s="23"/>
      <c r="BX17" s="23"/>
      <c r="BY17" s="23"/>
      <c r="BZ17" s="13" t="s">
        <v>166</v>
      </c>
      <c r="CB17" s="89">
        <v>1970950000</v>
      </c>
      <c r="CC17" s="89">
        <v>1960250000</v>
      </c>
      <c r="CD17" s="101">
        <v>-10700000</v>
      </c>
      <c r="CN17" s="64">
        <v>1970950000</v>
      </c>
      <c r="CO17" s="64">
        <v>1970950000</v>
      </c>
      <c r="CV17" s="2" t="s">
        <v>162</v>
      </c>
      <c r="DA17" s="2" t="s">
        <v>499</v>
      </c>
      <c r="DB17" s="2">
        <v>1</v>
      </c>
      <c r="DC17" s="80">
        <v>1</v>
      </c>
      <c r="DD17" s="2">
        <v>1</v>
      </c>
      <c r="DE17" s="80">
        <v>1</v>
      </c>
      <c r="DF17" s="2">
        <v>1</v>
      </c>
      <c r="DG17" s="80">
        <v>1</v>
      </c>
      <c r="DH17" s="2">
        <v>1</v>
      </c>
      <c r="DI17" s="80">
        <v>0</v>
      </c>
      <c r="DJ17" s="80"/>
      <c r="DK17" s="80"/>
      <c r="DL17" s="80"/>
      <c r="DM17" s="89"/>
      <c r="DN17" s="80"/>
      <c r="DO17" s="80"/>
      <c r="EN17" s="93">
        <v>1</v>
      </c>
      <c r="EO17" s="93">
        <v>1</v>
      </c>
      <c r="EP17" s="93">
        <v>1</v>
      </c>
      <c r="EQ17" s="93">
        <v>0.75</v>
      </c>
    </row>
    <row r="18" spans="1:147" ht="75.599999999999994" customHeight="1" x14ac:dyDescent="0.25">
      <c r="A18" s="13" t="s">
        <v>79</v>
      </c>
      <c r="B18" s="13" t="s">
        <v>80</v>
      </c>
      <c r="C18" s="13" t="s">
        <v>81</v>
      </c>
      <c r="D18" s="13" t="s">
        <v>167</v>
      </c>
      <c r="E18" s="13" t="s">
        <v>83</v>
      </c>
      <c r="F18" s="13" t="s">
        <v>53</v>
      </c>
      <c r="G18" s="13" t="s">
        <v>84</v>
      </c>
      <c r="H18" s="13" t="s">
        <v>55</v>
      </c>
      <c r="I18" s="13" t="s">
        <v>168</v>
      </c>
      <c r="J18" s="13" t="s">
        <v>87</v>
      </c>
      <c r="K18" s="13" t="s">
        <v>57</v>
      </c>
      <c r="L18" s="13" t="s">
        <v>58</v>
      </c>
      <c r="M18" s="13" t="s">
        <v>59</v>
      </c>
      <c r="N18" s="13" t="s">
        <v>60</v>
      </c>
      <c r="O18" s="13" t="s">
        <v>125</v>
      </c>
      <c r="P18" s="13" t="s">
        <v>135</v>
      </c>
      <c r="Q18" s="13" t="s">
        <v>169</v>
      </c>
      <c r="R18" s="13" t="s">
        <v>170</v>
      </c>
      <c r="S18" s="13" t="s">
        <v>171</v>
      </c>
      <c r="T18" s="13" t="s">
        <v>172</v>
      </c>
      <c r="U18" s="13" t="s">
        <v>67</v>
      </c>
      <c r="V18" s="13">
        <v>3</v>
      </c>
      <c r="W18" s="25">
        <v>2683612050</v>
      </c>
      <c r="X18" s="33" t="s">
        <v>49</v>
      </c>
      <c r="Y18" s="13"/>
      <c r="Z18" s="34"/>
      <c r="AA18" s="16" t="s">
        <v>628</v>
      </c>
      <c r="AB18" s="16">
        <v>0</v>
      </c>
      <c r="AC18" s="25"/>
      <c r="AD18" s="29"/>
      <c r="AE18" s="16" t="s">
        <v>628</v>
      </c>
      <c r="AF18" s="16">
        <v>0</v>
      </c>
      <c r="AG18" s="35"/>
      <c r="AH18" s="35"/>
      <c r="AI18" s="36"/>
      <c r="AJ18" s="20" t="s">
        <v>173</v>
      </c>
      <c r="AK18" s="13">
        <v>1</v>
      </c>
      <c r="AL18" s="13">
        <v>1</v>
      </c>
      <c r="AM18" s="21">
        <v>1</v>
      </c>
      <c r="AN18" s="16">
        <v>1</v>
      </c>
      <c r="AO18" s="16">
        <v>0.33333333333333331</v>
      </c>
      <c r="AP18" s="25">
        <v>16050000</v>
      </c>
      <c r="AQ18" s="14">
        <v>16050000</v>
      </c>
      <c r="AR18" s="30">
        <v>13553333</v>
      </c>
      <c r="AS18" s="16">
        <v>0.84444442367601247</v>
      </c>
      <c r="AT18" s="16">
        <v>5.0504069692189676E-3</v>
      </c>
      <c r="AU18" s="19" t="s">
        <v>521</v>
      </c>
      <c r="AV18" s="19" t="s">
        <v>522</v>
      </c>
      <c r="AW18" s="19" t="s">
        <v>526</v>
      </c>
      <c r="AX18" s="20" t="s">
        <v>173</v>
      </c>
      <c r="AY18" s="13">
        <v>1</v>
      </c>
      <c r="AZ18" s="13">
        <v>2</v>
      </c>
      <c r="BA18" s="21">
        <v>1</v>
      </c>
      <c r="BB18" s="16">
        <v>1</v>
      </c>
      <c r="BC18" s="16">
        <v>0.66666666666666663</v>
      </c>
      <c r="BD18" s="25">
        <v>1331106025</v>
      </c>
      <c r="BE18" s="14">
        <v>1347156025</v>
      </c>
      <c r="BF18" s="22">
        <v>32100000</v>
      </c>
      <c r="BG18" s="16">
        <v>2.411528412997755E-2</v>
      </c>
      <c r="BH18" s="16">
        <v>1.1961490484438687E-2</v>
      </c>
      <c r="BI18" s="99" t="s">
        <v>623</v>
      </c>
      <c r="BJ18" s="99" t="s">
        <v>624</v>
      </c>
      <c r="BK18" s="99"/>
      <c r="BL18" s="20" t="s">
        <v>173</v>
      </c>
      <c r="BM18" s="13">
        <v>1</v>
      </c>
      <c r="BN18" s="13">
        <v>3</v>
      </c>
      <c r="BO18" s="21"/>
      <c r="BP18" s="16" t="s">
        <v>628</v>
      </c>
      <c r="BQ18" s="16">
        <v>0.66666666666666663</v>
      </c>
      <c r="BR18" s="25">
        <v>1336456025</v>
      </c>
      <c r="BS18" s="14">
        <v>2683612050</v>
      </c>
      <c r="BT18" s="22"/>
      <c r="BU18" s="16" t="s">
        <v>628</v>
      </c>
      <c r="BV18" s="16">
        <v>0</v>
      </c>
      <c r="BW18" s="23"/>
      <c r="BX18" s="23"/>
      <c r="BY18" s="23"/>
      <c r="BZ18" s="13" t="s">
        <v>549</v>
      </c>
      <c r="CB18" s="89">
        <v>2683612050</v>
      </c>
      <c r="CC18" s="89">
        <v>2959258037</v>
      </c>
      <c r="CD18" s="101">
        <v>275645987</v>
      </c>
      <c r="CN18" s="64">
        <v>2683612050</v>
      </c>
      <c r="CO18" s="64">
        <v>2683612050</v>
      </c>
      <c r="CV18" s="2" t="s">
        <v>169</v>
      </c>
      <c r="DA18" s="2" t="s">
        <v>499</v>
      </c>
      <c r="DB18" s="2" t="s">
        <v>628</v>
      </c>
      <c r="DC18" s="80" t="s">
        <v>628</v>
      </c>
      <c r="DD18" s="2">
        <v>1</v>
      </c>
      <c r="DE18" s="80">
        <v>1</v>
      </c>
      <c r="DF18" s="2">
        <v>1</v>
      </c>
      <c r="DG18" s="80">
        <v>1</v>
      </c>
      <c r="DH18" s="2">
        <v>1</v>
      </c>
      <c r="DI18" s="80">
        <v>0</v>
      </c>
      <c r="DJ18" s="80"/>
      <c r="DK18" s="80"/>
      <c r="DL18" s="80"/>
      <c r="DM18" s="80"/>
      <c r="DN18" s="80"/>
      <c r="DO18" s="80"/>
      <c r="EN18" s="93" t="s">
        <v>628</v>
      </c>
      <c r="EO18" s="93">
        <v>1</v>
      </c>
      <c r="EP18" s="93">
        <v>1</v>
      </c>
      <c r="EQ18" s="93">
        <v>0.66666666666666663</v>
      </c>
    </row>
    <row r="19" spans="1:147" ht="92.45" customHeight="1" x14ac:dyDescent="0.25">
      <c r="A19" s="13" t="s">
        <v>79</v>
      </c>
      <c r="B19" s="13" t="s">
        <v>80</v>
      </c>
      <c r="C19" s="13" t="s">
        <v>50</v>
      </c>
      <c r="D19" s="13" t="s">
        <v>51</v>
      </c>
      <c r="E19" s="13" t="s">
        <v>52</v>
      </c>
      <c r="F19" s="13" t="s">
        <v>53</v>
      </c>
      <c r="G19" s="13" t="s">
        <v>174</v>
      </c>
      <c r="H19" s="13" t="s">
        <v>112</v>
      </c>
      <c r="I19" s="13" t="s">
        <v>175</v>
      </c>
      <c r="J19" s="13" t="s">
        <v>176</v>
      </c>
      <c r="K19" s="13" t="s">
        <v>177</v>
      </c>
      <c r="L19" s="13" t="s">
        <v>178</v>
      </c>
      <c r="M19" s="13" t="s">
        <v>179</v>
      </c>
      <c r="N19" s="13" t="s">
        <v>180</v>
      </c>
      <c r="O19" s="13" t="s">
        <v>181</v>
      </c>
      <c r="P19" s="13" t="s">
        <v>182</v>
      </c>
      <c r="Q19" s="13" t="s">
        <v>183</v>
      </c>
      <c r="R19" s="13" t="s">
        <v>184</v>
      </c>
      <c r="S19" s="13" t="s">
        <v>185</v>
      </c>
      <c r="T19" s="13" t="s">
        <v>186</v>
      </c>
      <c r="U19" s="13" t="s">
        <v>67</v>
      </c>
      <c r="V19" s="13">
        <v>3</v>
      </c>
      <c r="W19" s="14">
        <v>8200574436</v>
      </c>
      <c r="X19" s="33" t="s">
        <v>187</v>
      </c>
      <c r="Y19" s="13"/>
      <c r="Z19" s="34"/>
      <c r="AA19" s="16" t="s">
        <v>628</v>
      </c>
      <c r="AB19" s="16">
        <v>0</v>
      </c>
      <c r="AC19" s="14">
        <v>80244812</v>
      </c>
      <c r="AD19" s="17">
        <v>4713350</v>
      </c>
      <c r="AE19" s="16">
        <v>5.873713056988656E-2</v>
      </c>
      <c r="AF19" s="16">
        <v>5.7475851683129583E-4</v>
      </c>
      <c r="AG19" s="35" t="s">
        <v>188</v>
      </c>
      <c r="AH19" s="35" t="s">
        <v>189</v>
      </c>
      <c r="AI19" s="36"/>
      <c r="AJ19" s="20" t="s">
        <v>553</v>
      </c>
      <c r="AK19" s="13">
        <v>1</v>
      </c>
      <c r="AL19" s="13">
        <v>1</v>
      </c>
      <c r="AM19" s="21"/>
      <c r="AN19" s="16" t="s">
        <v>628</v>
      </c>
      <c r="AO19" s="16">
        <v>0</v>
      </c>
      <c r="AP19" s="14">
        <v>141031690</v>
      </c>
      <c r="AQ19" s="14">
        <v>221276502</v>
      </c>
      <c r="AR19" s="22">
        <v>144487078</v>
      </c>
      <c r="AS19" s="16">
        <v>0.67427145065769345</v>
      </c>
      <c r="AT19" s="16">
        <v>1.8193899605986091E-2</v>
      </c>
      <c r="AU19" s="19" t="s">
        <v>505</v>
      </c>
      <c r="AV19" s="19" t="s">
        <v>506</v>
      </c>
      <c r="AW19" s="19" t="s">
        <v>529</v>
      </c>
      <c r="AX19" s="20" t="s">
        <v>544</v>
      </c>
      <c r="AY19" s="13">
        <v>1</v>
      </c>
      <c r="AZ19" s="13">
        <v>2</v>
      </c>
      <c r="BA19" s="21">
        <v>1</v>
      </c>
      <c r="BB19" s="16">
        <v>0.5</v>
      </c>
      <c r="BC19" s="16">
        <v>0.33333333333333331</v>
      </c>
      <c r="BD19" s="14">
        <v>191002506</v>
      </c>
      <c r="BE19" s="14">
        <v>412279008</v>
      </c>
      <c r="BF19" s="22">
        <v>198381876</v>
      </c>
      <c r="BG19" s="16">
        <v>1</v>
      </c>
      <c r="BH19" s="16">
        <v>2.4191217035859851E-2</v>
      </c>
      <c r="BI19" s="99" t="s">
        <v>576</v>
      </c>
      <c r="BJ19" s="99" t="s">
        <v>577</v>
      </c>
      <c r="BK19" s="99"/>
      <c r="BL19" s="20" t="s">
        <v>552</v>
      </c>
      <c r="BM19" s="13">
        <v>1</v>
      </c>
      <c r="BN19" s="13">
        <v>3</v>
      </c>
      <c r="BO19" s="21"/>
      <c r="BP19" s="16" t="s">
        <v>628</v>
      </c>
      <c r="BQ19" s="16">
        <v>0.33333333333333331</v>
      </c>
      <c r="BR19" s="14">
        <v>7788295428</v>
      </c>
      <c r="BS19" s="14">
        <v>8200574436</v>
      </c>
      <c r="BT19" s="22"/>
      <c r="BU19" s="16" t="s">
        <v>628</v>
      </c>
      <c r="BV19" s="16">
        <v>0</v>
      </c>
      <c r="BW19" s="23"/>
      <c r="BX19" s="23"/>
      <c r="BY19" s="23"/>
      <c r="BZ19" s="13" t="s">
        <v>545</v>
      </c>
      <c r="CB19" s="89">
        <v>8200574436</v>
      </c>
      <c r="CC19" s="89">
        <v>8200574436</v>
      </c>
      <c r="CD19" s="101">
        <v>0</v>
      </c>
      <c r="CN19" s="64">
        <v>8200574436</v>
      </c>
      <c r="CO19" s="64">
        <v>8200574436</v>
      </c>
      <c r="CV19" s="2" t="s">
        <v>183</v>
      </c>
      <c r="DA19" s="2" t="s">
        <v>500</v>
      </c>
      <c r="DB19" s="2" t="s">
        <v>628</v>
      </c>
      <c r="DC19" s="80" t="s">
        <v>628</v>
      </c>
      <c r="DD19" s="2">
        <v>1</v>
      </c>
      <c r="DE19" s="80" t="s">
        <v>628</v>
      </c>
      <c r="DF19" s="2">
        <v>1</v>
      </c>
      <c r="DG19" s="80">
        <v>0.5</v>
      </c>
      <c r="DH19" s="2">
        <v>1</v>
      </c>
      <c r="DI19" s="80">
        <v>0</v>
      </c>
      <c r="DJ19" s="80"/>
      <c r="DK19" s="80"/>
      <c r="DL19" s="80"/>
      <c r="DM19" s="80"/>
      <c r="DN19" s="80"/>
      <c r="DO19" s="80"/>
      <c r="EN19" s="93" t="s">
        <v>628</v>
      </c>
      <c r="EO19" s="93">
        <v>0</v>
      </c>
      <c r="EP19" s="93">
        <v>0.5</v>
      </c>
      <c r="EQ19" s="93">
        <v>0.33333333333333331</v>
      </c>
    </row>
    <row r="20" spans="1:147" ht="92.45" customHeight="1" x14ac:dyDescent="0.25">
      <c r="A20" s="13" t="s">
        <v>79</v>
      </c>
      <c r="B20" s="13" t="s">
        <v>80</v>
      </c>
      <c r="C20" s="13" t="s">
        <v>50</v>
      </c>
      <c r="D20" s="13" t="s">
        <v>51</v>
      </c>
      <c r="E20" s="13" t="s">
        <v>52</v>
      </c>
      <c r="F20" s="13" t="s">
        <v>53</v>
      </c>
      <c r="G20" s="13" t="s">
        <v>54</v>
      </c>
      <c r="H20" s="13" t="s">
        <v>112</v>
      </c>
      <c r="I20" s="13" t="s">
        <v>190</v>
      </c>
      <c r="J20" s="13" t="s">
        <v>191</v>
      </c>
      <c r="K20" s="13" t="s">
        <v>177</v>
      </c>
      <c r="L20" s="13" t="s">
        <v>192</v>
      </c>
      <c r="M20" s="13" t="s">
        <v>193</v>
      </c>
      <c r="N20" s="13" t="s">
        <v>194</v>
      </c>
      <c r="O20" s="13" t="s">
        <v>181</v>
      </c>
      <c r="P20" s="13" t="s">
        <v>182</v>
      </c>
      <c r="Q20" s="13" t="s">
        <v>195</v>
      </c>
      <c r="R20" s="13" t="s">
        <v>196</v>
      </c>
      <c r="S20" s="13" t="s">
        <v>197</v>
      </c>
      <c r="T20" s="13" t="s">
        <v>198</v>
      </c>
      <c r="U20" s="13" t="s">
        <v>106</v>
      </c>
      <c r="V20" s="24">
        <v>1</v>
      </c>
      <c r="W20" s="14">
        <v>120910000</v>
      </c>
      <c r="X20" s="13" t="s">
        <v>199</v>
      </c>
      <c r="Y20" s="37">
        <v>0.25</v>
      </c>
      <c r="Z20" s="26">
        <v>0.25</v>
      </c>
      <c r="AA20" s="16">
        <v>1</v>
      </c>
      <c r="AB20" s="16">
        <v>0.25</v>
      </c>
      <c r="AC20" s="14">
        <v>11316667</v>
      </c>
      <c r="AD20" s="17">
        <v>7113333</v>
      </c>
      <c r="AE20" s="16">
        <v>0.62857138060172668</v>
      </c>
      <c r="AF20" s="16">
        <v>5.8831635100487965E-2</v>
      </c>
      <c r="AG20" s="18" t="s">
        <v>200</v>
      </c>
      <c r="AH20" s="18" t="s">
        <v>201</v>
      </c>
      <c r="AI20" s="19"/>
      <c r="AJ20" s="20" t="s">
        <v>202</v>
      </c>
      <c r="AK20" s="37">
        <v>0.25</v>
      </c>
      <c r="AL20" s="13">
        <v>0.5</v>
      </c>
      <c r="AM20" s="27">
        <v>0.25</v>
      </c>
      <c r="AN20" s="16">
        <v>1</v>
      </c>
      <c r="AO20" s="16">
        <v>0.5</v>
      </c>
      <c r="AP20" s="14">
        <v>15196667</v>
      </c>
      <c r="AQ20" s="14">
        <v>26513334</v>
      </c>
      <c r="AR20" s="22">
        <v>22956667</v>
      </c>
      <c r="AS20" s="16">
        <v>1</v>
      </c>
      <c r="AT20" s="16">
        <v>0.24869737821520138</v>
      </c>
      <c r="AU20" s="19" t="s">
        <v>507</v>
      </c>
      <c r="AV20" s="19" t="s">
        <v>508</v>
      </c>
      <c r="AW20" s="19" t="s">
        <v>528</v>
      </c>
      <c r="AX20" s="20" t="s">
        <v>199</v>
      </c>
      <c r="AY20" s="37">
        <v>0.25</v>
      </c>
      <c r="AZ20" s="13">
        <v>0.75</v>
      </c>
      <c r="BA20" s="21">
        <v>0.25</v>
      </c>
      <c r="BB20" s="16">
        <v>1</v>
      </c>
      <c r="BC20" s="16">
        <v>0.75</v>
      </c>
      <c r="BD20" s="14">
        <v>29100000</v>
      </c>
      <c r="BE20" s="14">
        <v>55613334</v>
      </c>
      <c r="BF20" s="22">
        <v>29100000</v>
      </c>
      <c r="BG20" s="16">
        <v>1</v>
      </c>
      <c r="BH20" s="16">
        <v>0.24067488214374327</v>
      </c>
      <c r="BI20" s="99" t="s">
        <v>578</v>
      </c>
      <c r="BJ20" s="99" t="s">
        <v>579</v>
      </c>
      <c r="BK20" s="99"/>
      <c r="BL20" s="20" t="s">
        <v>199</v>
      </c>
      <c r="BM20" s="37">
        <v>0.25</v>
      </c>
      <c r="BN20" s="13">
        <v>1</v>
      </c>
      <c r="BO20" s="21"/>
      <c r="BP20" s="16" t="s">
        <v>628</v>
      </c>
      <c r="BQ20" s="16">
        <v>0.75</v>
      </c>
      <c r="BR20" s="14">
        <v>65296666</v>
      </c>
      <c r="BS20" s="14">
        <v>120910000</v>
      </c>
      <c r="BT20" s="22"/>
      <c r="BU20" s="16" t="s">
        <v>628</v>
      </c>
      <c r="BV20" s="16">
        <v>0</v>
      </c>
      <c r="BW20" s="23"/>
      <c r="BX20" s="23"/>
      <c r="BY20" s="23"/>
      <c r="BZ20" s="13" t="s">
        <v>546</v>
      </c>
      <c r="CB20" s="89">
        <v>120910000</v>
      </c>
      <c r="CC20" s="89">
        <v>120910000</v>
      </c>
      <c r="CD20" s="101">
        <v>0</v>
      </c>
      <c r="CN20" s="64">
        <v>120910000</v>
      </c>
      <c r="CO20" s="64">
        <v>120910000</v>
      </c>
      <c r="CV20" s="2" t="s">
        <v>195</v>
      </c>
      <c r="DA20" s="2" t="s">
        <v>500</v>
      </c>
      <c r="DB20" s="2">
        <v>1</v>
      </c>
      <c r="DC20" s="80">
        <v>1</v>
      </c>
      <c r="DD20" s="2">
        <v>1</v>
      </c>
      <c r="DE20" s="80">
        <v>1</v>
      </c>
      <c r="DF20" s="2">
        <v>1</v>
      </c>
      <c r="DG20" s="80">
        <v>1</v>
      </c>
      <c r="DH20" s="2">
        <v>1</v>
      </c>
      <c r="DI20" s="80">
        <v>0</v>
      </c>
      <c r="DJ20" s="80"/>
      <c r="DK20" s="80"/>
      <c r="DL20" s="80"/>
      <c r="DM20" s="80"/>
      <c r="DN20" s="80"/>
      <c r="DO20" s="80"/>
      <c r="EN20" s="93">
        <v>1</v>
      </c>
      <c r="EO20" s="93">
        <v>1</v>
      </c>
      <c r="EP20" s="93">
        <v>1</v>
      </c>
      <c r="EQ20" s="93">
        <v>0.75</v>
      </c>
    </row>
    <row r="21" spans="1:147" ht="94.9" customHeight="1" x14ac:dyDescent="0.25">
      <c r="A21" s="13" t="s">
        <v>79</v>
      </c>
      <c r="B21" s="13" t="s">
        <v>80</v>
      </c>
      <c r="C21" s="13" t="s">
        <v>50</v>
      </c>
      <c r="D21" s="13" t="s">
        <v>51</v>
      </c>
      <c r="E21" s="13" t="s">
        <v>52</v>
      </c>
      <c r="F21" s="13" t="s">
        <v>53</v>
      </c>
      <c r="G21" s="13" t="s">
        <v>54</v>
      </c>
      <c r="H21" s="13" t="s">
        <v>112</v>
      </c>
      <c r="I21" s="13" t="s">
        <v>175</v>
      </c>
      <c r="J21" s="13" t="s">
        <v>176</v>
      </c>
      <c r="K21" s="13" t="s">
        <v>177</v>
      </c>
      <c r="L21" s="13" t="s">
        <v>203</v>
      </c>
      <c r="M21" s="13" t="s">
        <v>204</v>
      </c>
      <c r="N21" s="13" t="s">
        <v>205</v>
      </c>
      <c r="O21" s="13" t="s">
        <v>181</v>
      </c>
      <c r="P21" s="13" t="s">
        <v>182</v>
      </c>
      <c r="Q21" s="13" t="s">
        <v>206</v>
      </c>
      <c r="R21" s="13" t="s">
        <v>207</v>
      </c>
      <c r="S21" s="13" t="s">
        <v>208</v>
      </c>
      <c r="T21" s="13" t="s">
        <v>209</v>
      </c>
      <c r="U21" s="13" t="s">
        <v>67</v>
      </c>
      <c r="V21" s="13">
        <v>1</v>
      </c>
      <c r="W21" s="14">
        <v>94160000</v>
      </c>
      <c r="X21" s="13" t="s">
        <v>210</v>
      </c>
      <c r="Y21" s="13"/>
      <c r="Z21" s="15"/>
      <c r="AA21" s="16" t="s">
        <v>628</v>
      </c>
      <c r="AB21" s="16">
        <v>0</v>
      </c>
      <c r="AC21" s="14">
        <v>8560000</v>
      </c>
      <c r="AD21" s="17"/>
      <c r="AE21" s="16">
        <v>0</v>
      </c>
      <c r="AF21" s="16">
        <v>0</v>
      </c>
      <c r="AG21" s="18" t="s">
        <v>211</v>
      </c>
      <c r="AH21" s="18" t="s">
        <v>212</v>
      </c>
      <c r="AI21" s="19"/>
      <c r="AJ21" s="20" t="s">
        <v>213</v>
      </c>
      <c r="AK21" s="13"/>
      <c r="AL21" s="13" t="s">
        <v>628</v>
      </c>
      <c r="AM21" s="21"/>
      <c r="AN21" s="16" t="s">
        <v>628</v>
      </c>
      <c r="AO21" s="16" t="s">
        <v>628</v>
      </c>
      <c r="AP21" s="14">
        <v>21400000</v>
      </c>
      <c r="AQ21" s="14">
        <v>29960000</v>
      </c>
      <c r="AR21" s="22">
        <v>17120000</v>
      </c>
      <c r="AS21" s="16">
        <v>0.5714285714285714</v>
      </c>
      <c r="AT21" s="16">
        <v>0.18181818181818182</v>
      </c>
      <c r="AU21" s="19" t="s">
        <v>509</v>
      </c>
      <c r="AV21" s="19" t="s">
        <v>510</v>
      </c>
      <c r="AW21" s="19" t="s">
        <v>529</v>
      </c>
      <c r="AX21" s="20" t="s">
        <v>214</v>
      </c>
      <c r="AY21" s="13"/>
      <c r="AZ21" s="13" t="e">
        <v>#VALUE!</v>
      </c>
      <c r="BA21" s="21"/>
      <c r="BB21" s="16" t="s">
        <v>628</v>
      </c>
      <c r="BC21" s="16">
        <v>0</v>
      </c>
      <c r="BD21" s="14">
        <v>25680000</v>
      </c>
      <c r="BE21" s="14">
        <v>55640000</v>
      </c>
      <c r="BF21" s="22">
        <v>34240000</v>
      </c>
      <c r="BG21" s="16">
        <v>1</v>
      </c>
      <c r="BH21" s="16">
        <v>0.36363636363636365</v>
      </c>
      <c r="BI21" s="99" t="s">
        <v>580</v>
      </c>
      <c r="BJ21" s="99" t="s">
        <v>581</v>
      </c>
      <c r="BK21" s="99"/>
      <c r="BL21" s="20" t="s">
        <v>215</v>
      </c>
      <c r="BM21" s="13">
        <v>1</v>
      </c>
      <c r="BN21" s="13" t="e">
        <v>#VALUE!</v>
      </c>
      <c r="BO21" s="21"/>
      <c r="BP21" s="16" t="s">
        <v>628</v>
      </c>
      <c r="BQ21" s="16">
        <v>0</v>
      </c>
      <c r="BR21" s="14">
        <v>38520000</v>
      </c>
      <c r="BS21" s="14">
        <v>94160000</v>
      </c>
      <c r="BT21" s="22"/>
      <c r="BU21" s="16" t="s">
        <v>628</v>
      </c>
      <c r="BV21" s="16">
        <v>0</v>
      </c>
      <c r="BW21" s="23"/>
      <c r="BX21" s="23"/>
      <c r="BY21" s="23"/>
      <c r="BZ21" s="13" t="s">
        <v>547</v>
      </c>
      <c r="CB21" s="89">
        <v>94160000</v>
      </c>
      <c r="CC21" s="89">
        <v>94160000</v>
      </c>
      <c r="CD21" s="101">
        <v>0</v>
      </c>
      <c r="CN21" s="64">
        <v>94160000</v>
      </c>
      <c r="CO21" s="64">
        <v>94160000</v>
      </c>
      <c r="CV21" s="2" t="s">
        <v>206</v>
      </c>
      <c r="DA21" s="2" t="s">
        <v>500</v>
      </c>
      <c r="DB21" s="2" t="s">
        <v>628</v>
      </c>
      <c r="DC21" s="80" t="s">
        <v>628</v>
      </c>
      <c r="DD21" s="2" t="s">
        <v>628</v>
      </c>
      <c r="DE21" s="80" t="s">
        <v>628</v>
      </c>
      <c r="DF21" s="2" t="s">
        <v>628</v>
      </c>
      <c r="DG21" s="80" t="s">
        <v>628</v>
      </c>
      <c r="DH21" s="2">
        <v>1</v>
      </c>
      <c r="DI21" s="80">
        <v>0</v>
      </c>
      <c r="DJ21" s="80"/>
      <c r="DK21" s="80"/>
      <c r="DL21" s="80"/>
      <c r="DM21" s="80"/>
      <c r="DN21" s="80"/>
      <c r="DO21" s="80"/>
      <c r="EN21" s="93" t="s">
        <v>628</v>
      </c>
      <c r="EO21" s="93" t="s">
        <v>628</v>
      </c>
      <c r="EP21" s="93" t="e">
        <v>#VALUE!</v>
      </c>
      <c r="EQ21" s="93" t="e">
        <v>#VALUE!</v>
      </c>
    </row>
    <row r="22" spans="1:147" ht="94.9" customHeight="1" x14ac:dyDescent="0.25">
      <c r="A22" s="13" t="s">
        <v>79</v>
      </c>
      <c r="B22" s="13" t="s">
        <v>80</v>
      </c>
      <c r="C22" s="13" t="s">
        <v>50</v>
      </c>
      <c r="D22" s="13" t="s">
        <v>51</v>
      </c>
      <c r="E22" s="13" t="s">
        <v>52</v>
      </c>
      <c r="F22" s="13" t="s">
        <v>53</v>
      </c>
      <c r="G22" s="13" t="s">
        <v>54</v>
      </c>
      <c r="H22" s="13" t="s">
        <v>112</v>
      </c>
      <c r="I22" s="13" t="s">
        <v>175</v>
      </c>
      <c r="J22" s="13" t="s">
        <v>176</v>
      </c>
      <c r="K22" s="13" t="s">
        <v>177</v>
      </c>
      <c r="L22" s="13" t="s">
        <v>192</v>
      </c>
      <c r="M22" s="13" t="s">
        <v>193</v>
      </c>
      <c r="N22" s="13" t="s">
        <v>216</v>
      </c>
      <c r="O22" s="13" t="s">
        <v>181</v>
      </c>
      <c r="P22" s="13" t="s">
        <v>182</v>
      </c>
      <c r="Q22" s="13" t="s">
        <v>217</v>
      </c>
      <c r="R22" s="13" t="s">
        <v>218</v>
      </c>
      <c r="S22" s="13" t="s">
        <v>219</v>
      </c>
      <c r="T22" s="13" t="s">
        <v>220</v>
      </c>
      <c r="U22" s="13" t="s">
        <v>67</v>
      </c>
      <c r="V22" s="13">
        <v>4</v>
      </c>
      <c r="W22" s="14">
        <v>757876667</v>
      </c>
      <c r="X22" s="13" t="s">
        <v>156</v>
      </c>
      <c r="Y22" s="13">
        <v>1</v>
      </c>
      <c r="Z22" s="15">
        <v>1</v>
      </c>
      <c r="AA22" s="16">
        <v>1</v>
      </c>
      <c r="AB22" s="16">
        <v>0.25</v>
      </c>
      <c r="AC22" s="14">
        <v>9757032</v>
      </c>
      <c r="AD22" s="17"/>
      <c r="AE22" s="16">
        <v>0</v>
      </c>
      <c r="AF22" s="16">
        <v>0</v>
      </c>
      <c r="AG22" s="18" t="s">
        <v>221</v>
      </c>
      <c r="AH22" s="18" t="s">
        <v>156</v>
      </c>
      <c r="AI22" s="19"/>
      <c r="AJ22" s="20" t="s">
        <v>156</v>
      </c>
      <c r="AK22" s="13">
        <v>1</v>
      </c>
      <c r="AL22" s="13">
        <v>2</v>
      </c>
      <c r="AM22" s="21">
        <v>1</v>
      </c>
      <c r="AN22" s="16">
        <v>1</v>
      </c>
      <c r="AO22" s="16">
        <v>0.5</v>
      </c>
      <c r="AP22" s="14">
        <v>5482256</v>
      </c>
      <c r="AQ22" s="14">
        <v>15239288</v>
      </c>
      <c r="AR22" s="22">
        <v>1595154</v>
      </c>
      <c r="AS22" s="16">
        <v>0.1046737879092514</v>
      </c>
      <c r="AT22" s="16">
        <v>2.1047672655160393E-3</v>
      </c>
      <c r="AU22" s="19" t="s">
        <v>511</v>
      </c>
      <c r="AV22" s="19" t="s">
        <v>512</v>
      </c>
      <c r="AW22" s="19" t="s">
        <v>526</v>
      </c>
      <c r="AX22" s="20" t="s">
        <v>222</v>
      </c>
      <c r="AY22" s="13">
        <v>1</v>
      </c>
      <c r="AZ22" s="13">
        <v>3</v>
      </c>
      <c r="BA22" s="21">
        <v>1</v>
      </c>
      <c r="BB22" s="16">
        <v>1</v>
      </c>
      <c r="BC22" s="16">
        <v>0.75</v>
      </c>
      <c r="BD22" s="14">
        <v>39654249</v>
      </c>
      <c r="BE22" s="14">
        <v>54893537</v>
      </c>
      <c r="BF22" s="22">
        <v>40669348</v>
      </c>
      <c r="BG22" s="16">
        <v>1</v>
      </c>
      <c r="BH22" s="16">
        <v>5.366222470073749E-2</v>
      </c>
      <c r="BI22" s="99" t="s">
        <v>582</v>
      </c>
      <c r="BJ22" s="99" t="s">
        <v>583</v>
      </c>
      <c r="BK22" s="99"/>
      <c r="BL22" s="20" t="s">
        <v>156</v>
      </c>
      <c r="BM22" s="13">
        <v>1</v>
      </c>
      <c r="BN22" s="13">
        <v>4</v>
      </c>
      <c r="BO22" s="21"/>
      <c r="BP22" s="16" t="s">
        <v>628</v>
      </c>
      <c r="BQ22" s="16">
        <v>0.75</v>
      </c>
      <c r="BR22" s="14">
        <v>702983130</v>
      </c>
      <c r="BS22" s="14">
        <v>757876667</v>
      </c>
      <c r="BT22" s="22"/>
      <c r="BU22" s="16" t="s">
        <v>628</v>
      </c>
      <c r="BV22" s="16">
        <v>0</v>
      </c>
      <c r="BW22" s="23"/>
      <c r="BX22" s="23"/>
      <c r="BY22" s="23"/>
      <c r="BZ22" s="13" t="s">
        <v>548</v>
      </c>
      <c r="CB22" s="89">
        <v>757876667</v>
      </c>
      <c r="CC22" s="89">
        <v>757876667</v>
      </c>
      <c r="CD22" s="101">
        <v>0</v>
      </c>
      <c r="CN22" s="64">
        <v>757876667</v>
      </c>
      <c r="CO22" s="64">
        <v>757876667</v>
      </c>
      <c r="CV22" s="2" t="s">
        <v>217</v>
      </c>
      <c r="DA22" s="2" t="s">
        <v>500</v>
      </c>
      <c r="DB22" s="2">
        <v>1</v>
      </c>
      <c r="DC22" s="80">
        <v>1</v>
      </c>
      <c r="DD22" s="2">
        <v>1</v>
      </c>
      <c r="DE22" s="80">
        <v>1</v>
      </c>
      <c r="DF22" s="2">
        <v>1</v>
      </c>
      <c r="DG22" s="80">
        <v>1</v>
      </c>
      <c r="DH22" s="2">
        <v>1</v>
      </c>
      <c r="DI22" s="80">
        <v>0</v>
      </c>
      <c r="DJ22" s="80"/>
      <c r="DK22" s="80"/>
      <c r="DL22" s="80"/>
      <c r="DM22" s="80"/>
      <c r="DN22" s="80"/>
      <c r="DO22" s="80"/>
      <c r="EN22" s="93">
        <v>1</v>
      </c>
      <c r="EO22" s="93">
        <v>1</v>
      </c>
      <c r="EP22" s="93">
        <v>1</v>
      </c>
      <c r="EQ22" s="93">
        <v>0.75</v>
      </c>
    </row>
    <row r="23" spans="1:147" ht="243" customHeight="1" x14ac:dyDescent="0.25">
      <c r="A23" s="13" t="s">
        <v>79</v>
      </c>
      <c r="B23" s="13" t="s">
        <v>80</v>
      </c>
      <c r="C23" s="13" t="s">
        <v>81</v>
      </c>
      <c r="D23" s="13" t="s">
        <v>82</v>
      </c>
      <c r="E23" s="13" t="s">
        <v>83</v>
      </c>
      <c r="F23" s="13" t="s">
        <v>53</v>
      </c>
      <c r="G23" s="13" t="s">
        <v>223</v>
      </c>
      <c r="H23" s="13" t="s">
        <v>224</v>
      </c>
      <c r="I23" s="13" t="s">
        <v>224</v>
      </c>
      <c r="J23" s="13" t="s">
        <v>49</v>
      </c>
      <c r="K23" s="13" t="s">
        <v>57</v>
      </c>
      <c r="L23" s="38" t="s">
        <v>58</v>
      </c>
      <c r="M23" s="38" t="s">
        <v>59</v>
      </c>
      <c r="N23" s="38" t="s">
        <v>225</v>
      </c>
      <c r="O23" s="38" t="s">
        <v>226</v>
      </c>
      <c r="P23" s="38" t="s">
        <v>227</v>
      </c>
      <c r="Q23" s="38" t="s">
        <v>228</v>
      </c>
      <c r="R23" s="39" t="s">
        <v>229</v>
      </c>
      <c r="S23" s="39" t="s">
        <v>230</v>
      </c>
      <c r="T23" s="39" t="s">
        <v>231</v>
      </c>
      <c r="U23" s="39" t="s">
        <v>106</v>
      </c>
      <c r="V23" s="40">
        <v>1</v>
      </c>
      <c r="W23" s="25">
        <v>442190136.39999998</v>
      </c>
      <c r="X23" s="13" t="s">
        <v>232</v>
      </c>
      <c r="Y23" s="41">
        <v>0.25</v>
      </c>
      <c r="Z23" s="42">
        <v>0.25</v>
      </c>
      <c r="AA23" s="16">
        <v>1</v>
      </c>
      <c r="AB23" s="16">
        <v>0.25</v>
      </c>
      <c r="AC23" s="25">
        <v>155685000</v>
      </c>
      <c r="AD23" s="29">
        <v>18814167</v>
      </c>
      <c r="AE23" s="16">
        <v>0.12084765391656228</v>
      </c>
      <c r="AF23" s="16">
        <v>4.2547685828480189E-2</v>
      </c>
      <c r="AG23" s="18" t="s">
        <v>233</v>
      </c>
      <c r="AH23" s="18" t="s">
        <v>234</v>
      </c>
      <c r="AI23" s="19"/>
      <c r="AJ23" s="43" t="s">
        <v>235</v>
      </c>
      <c r="AK23" s="44">
        <v>0.25</v>
      </c>
      <c r="AL23" s="13">
        <v>0.5</v>
      </c>
      <c r="AM23" s="45">
        <v>0.25</v>
      </c>
      <c r="AN23" s="16">
        <v>1</v>
      </c>
      <c r="AO23" s="16">
        <v>0.5</v>
      </c>
      <c r="AP23" s="25"/>
      <c r="AQ23" s="14">
        <v>155685000</v>
      </c>
      <c r="AR23" s="30">
        <v>67447862.700000003</v>
      </c>
      <c r="AS23" s="16" t="s">
        <v>628</v>
      </c>
      <c r="AT23" s="16">
        <v>0.19507904541309892</v>
      </c>
      <c r="AU23" s="19" t="s">
        <v>450</v>
      </c>
      <c r="AV23" s="19" t="s">
        <v>451</v>
      </c>
      <c r="AW23" s="19" t="s">
        <v>530</v>
      </c>
      <c r="AX23" s="43" t="s">
        <v>236</v>
      </c>
      <c r="AY23" s="44">
        <v>0.25</v>
      </c>
      <c r="AZ23" s="13">
        <v>0.75</v>
      </c>
      <c r="BA23" s="21">
        <v>0.25</v>
      </c>
      <c r="BB23" s="16">
        <v>1</v>
      </c>
      <c r="BC23" s="16">
        <v>0.75</v>
      </c>
      <c r="BD23" s="25">
        <v>77452052.700000003</v>
      </c>
      <c r="BE23" s="14">
        <v>233137052.69999999</v>
      </c>
      <c r="BF23" s="22">
        <v>81775023</v>
      </c>
      <c r="BG23" s="16">
        <v>1</v>
      </c>
      <c r="BH23" s="16">
        <v>0.18493181160881272</v>
      </c>
      <c r="BI23" s="99" t="s">
        <v>563</v>
      </c>
      <c r="BJ23" s="99" t="s">
        <v>564</v>
      </c>
      <c r="BK23" s="99" t="s">
        <v>567</v>
      </c>
      <c r="BL23" s="43" t="s">
        <v>237</v>
      </c>
      <c r="BM23" s="44">
        <v>0.25</v>
      </c>
      <c r="BN23" s="13">
        <v>1</v>
      </c>
      <c r="BO23" s="21"/>
      <c r="BP23" s="16" t="s">
        <v>628</v>
      </c>
      <c r="BQ23" s="16">
        <v>0.75</v>
      </c>
      <c r="BR23" s="25">
        <v>209053083.30000001</v>
      </c>
      <c r="BS23" s="14">
        <v>442190136</v>
      </c>
      <c r="BT23" s="22"/>
      <c r="BU23" s="16" t="s">
        <v>628</v>
      </c>
      <c r="BV23" s="16">
        <v>0</v>
      </c>
      <c r="BW23" s="23"/>
      <c r="BX23" s="23"/>
      <c r="BY23" s="23"/>
      <c r="BZ23" s="13" t="s">
        <v>550</v>
      </c>
      <c r="CB23" s="89">
        <v>442190136.39999998</v>
      </c>
      <c r="CC23" s="89">
        <v>442707303</v>
      </c>
      <c r="CD23" s="101">
        <v>517166.60000002384</v>
      </c>
      <c r="CN23" s="64">
        <v>442190136</v>
      </c>
      <c r="CO23" s="64">
        <v>442190136.39999998</v>
      </c>
      <c r="CV23" s="2" t="s">
        <v>228</v>
      </c>
      <c r="DA23" s="2" t="s">
        <v>501</v>
      </c>
      <c r="DB23" s="2">
        <v>1</v>
      </c>
      <c r="DC23" s="80">
        <v>1</v>
      </c>
      <c r="DD23" s="2">
        <v>1</v>
      </c>
      <c r="DE23" s="80">
        <v>1</v>
      </c>
      <c r="DF23" s="2">
        <v>1</v>
      </c>
      <c r="DG23" s="80">
        <v>1</v>
      </c>
      <c r="DH23" s="2">
        <v>1</v>
      </c>
      <c r="DI23" s="80">
        <v>0</v>
      </c>
      <c r="DJ23" s="80"/>
      <c r="DK23" s="80"/>
      <c r="DL23" s="80"/>
      <c r="DM23" s="80"/>
      <c r="DN23" s="80"/>
      <c r="DO23" s="80"/>
      <c r="EN23" s="93">
        <v>1</v>
      </c>
      <c r="EO23" s="93">
        <v>1</v>
      </c>
      <c r="EP23" s="93">
        <v>1</v>
      </c>
      <c r="EQ23" s="93">
        <v>0.75</v>
      </c>
    </row>
    <row r="24" spans="1:147" ht="252" customHeight="1" x14ac:dyDescent="0.25">
      <c r="A24" s="13" t="s">
        <v>79</v>
      </c>
      <c r="B24" s="13" t="s">
        <v>80</v>
      </c>
      <c r="C24" s="13" t="s">
        <v>238</v>
      </c>
      <c r="D24" s="13" t="s">
        <v>239</v>
      </c>
      <c r="E24" s="13" t="s">
        <v>240</v>
      </c>
      <c r="F24" s="13" t="s">
        <v>53</v>
      </c>
      <c r="G24" s="13" t="s">
        <v>151</v>
      </c>
      <c r="H24" s="13" t="s">
        <v>224</v>
      </c>
      <c r="I24" s="13" t="s">
        <v>224</v>
      </c>
      <c r="J24" s="13" t="s">
        <v>49</v>
      </c>
      <c r="K24" s="38" t="s">
        <v>57</v>
      </c>
      <c r="L24" s="38" t="s">
        <v>58</v>
      </c>
      <c r="M24" s="38" t="s">
        <v>59</v>
      </c>
      <c r="N24" s="38" t="s">
        <v>225</v>
      </c>
      <c r="O24" s="38" t="s">
        <v>226</v>
      </c>
      <c r="P24" s="38" t="s">
        <v>227</v>
      </c>
      <c r="Q24" s="38" t="s">
        <v>241</v>
      </c>
      <c r="R24" s="38" t="s">
        <v>242</v>
      </c>
      <c r="S24" s="39" t="s">
        <v>230</v>
      </c>
      <c r="T24" s="39" t="s">
        <v>231</v>
      </c>
      <c r="U24" s="39" t="s">
        <v>106</v>
      </c>
      <c r="V24" s="40">
        <v>1</v>
      </c>
      <c r="W24" s="25">
        <v>1540975284.7</v>
      </c>
      <c r="X24" s="13" t="s">
        <v>243</v>
      </c>
      <c r="Y24" s="46">
        <v>0.25</v>
      </c>
      <c r="Z24" s="42">
        <v>0.25</v>
      </c>
      <c r="AA24" s="16">
        <v>1</v>
      </c>
      <c r="AB24" s="16">
        <v>0.25</v>
      </c>
      <c r="AC24" s="25"/>
      <c r="AD24" s="29"/>
      <c r="AE24" s="16" t="s">
        <v>628</v>
      </c>
      <c r="AF24" s="16">
        <v>0</v>
      </c>
      <c r="AG24" s="18" t="s">
        <v>244</v>
      </c>
      <c r="AH24" s="18" t="s">
        <v>245</v>
      </c>
      <c r="AI24" s="19"/>
      <c r="AJ24" s="43" t="s">
        <v>246</v>
      </c>
      <c r="AK24" s="44">
        <v>0.25</v>
      </c>
      <c r="AL24" s="13">
        <v>0.5</v>
      </c>
      <c r="AM24" s="45">
        <v>0.25</v>
      </c>
      <c r="AN24" s="16">
        <v>1</v>
      </c>
      <c r="AO24" s="16">
        <v>0.5</v>
      </c>
      <c r="AP24" s="25">
        <v>360000000</v>
      </c>
      <c r="AQ24" s="14">
        <v>360000000</v>
      </c>
      <c r="AR24" s="30">
        <v>360000000</v>
      </c>
      <c r="AS24" s="16">
        <v>1</v>
      </c>
      <c r="AT24" s="16">
        <v>0.2336182828980839</v>
      </c>
      <c r="AU24" s="19" t="s">
        <v>538</v>
      </c>
      <c r="AV24" s="19" t="s">
        <v>452</v>
      </c>
      <c r="AW24" s="19" t="s">
        <v>528</v>
      </c>
      <c r="AX24" s="43" t="s">
        <v>247</v>
      </c>
      <c r="AY24" s="44">
        <v>0.25</v>
      </c>
      <c r="AZ24" s="13">
        <v>0.75</v>
      </c>
      <c r="BA24" s="21">
        <v>0.25</v>
      </c>
      <c r="BB24" s="16">
        <v>1</v>
      </c>
      <c r="BC24" s="16">
        <v>0.75</v>
      </c>
      <c r="BD24" s="25">
        <v>876696464</v>
      </c>
      <c r="BE24" s="14">
        <v>1236696464</v>
      </c>
      <c r="BF24" s="22">
        <v>604715488</v>
      </c>
      <c r="BG24" s="16">
        <v>0.68976608533463868</v>
      </c>
      <c r="BH24" s="16">
        <v>0.39242387207899126</v>
      </c>
      <c r="BI24" s="99" t="s">
        <v>565</v>
      </c>
      <c r="BJ24" s="99" t="s">
        <v>566</v>
      </c>
      <c r="BK24" s="99" t="s">
        <v>568</v>
      </c>
      <c r="BL24" s="43" t="s">
        <v>247</v>
      </c>
      <c r="BM24" s="44">
        <v>0.25</v>
      </c>
      <c r="BN24" s="13">
        <v>1</v>
      </c>
      <c r="BO24" s="21"/>
      <c r="BP24" s="16" t="s">
        <v>628</v>
      </c>
      <c r="BQ24" s="16">
        <v>0.75</v>
      </c>
      <c r="BR24" s="25">
        <v>304278820.69999999</v>
      </c>
      <c r="BS24" s="14">
        <v>1540975284.7</v>
      </c>
      <c r="BT24" s="22"/>
      <c r="BU24" s="16" t="s">
        <v>628</v>
      </c>
      <c r="BV24" s="16">
        <v>0</v>
      </c>
      <c r="BW24" s="23"/>
      <c r="BX24" s="23"/>
      <c r="BY24" s="23"/>
      <c r="BZ24" s="13" t="s">
        <v>551</v>
      </c>
      <c r="CB24" s="89">
        <v>1540975284.7</v>
      </c>
      <c r="CC24" s="89">
        <v>1543668118</v>
      </c>
      <c r="CD24" s="101">
        <v>2692833.2999999523</v>
      </c>
      <c r="CN24" s="64">
        <v>1540975284.7</v>
      </c>
      <c r="CO24" s="64">
        <v>1540975284.7</v>
      </c>
      <c r="CV24" s="2" t="s">
        <v>241</v>
      </c>
      <c r="DA24" s="2" t="s">
        <v>501</v>
      </c>
      <c r="DB24" s="2">
        <v>1</v>
      </c>
      <c r="DC24" s="80">
        <v>1</v>
      </c>
      <c r="DD24" s="2">
        <v>1</v>
      </c>
      <c r="DE24" s="80">
        <v>1</v>
      </c>
      <c r="DF24" s="2">
        <v>1</v>
      </c>
      <c r="DG24" s="80">
        <v>1</v>
      </c>
      <c r="DH24" s="2">
        <v>1</v>
      </c>
      <c r="DI24" s="80">
        <v>0</v>
      </c>
      <c r="DJ24" s="80"/>
      <c r="DK24" s="80"/>
      <c r="DL24" s="80"/>
      <c r="DM24" s="80"/>
      <c r="DN24" s="80"/>
      <c r="DO24" s="80"/>
      <c r="EN24" s="93">
        <v>1</v>
      </c>
      <c r="EO24" s="93">
        <v>1</v>
      </c>
      <c r="EP24" s="93">
        <v>1</v>
      </c>
      <c r="EQ24" s="93">
        <v>0.75</v>
      </c>
    </row>
    <row r="25" spans="1:147" ht="167.45" customHeight="1" x14ac:dyDescent="0.25">
      <c r="A25" s="13" t="s">
        <v>79</v>
      </c>
      <c r="B25" s="13" t="s">
        <v>80</v>
      </c>
      <c r="C25" s="13" t="s">
        <v>81</v>
      </c>
      <c r="D25" s="13" t="s">
        <v>82</v>
      </c>
      <c r="E25" s="13" t="s">
        <v>83</v>
      </c>
      <c r="F25" s="13" t="s">
        <v>53</v>
      </c>
      <c r="G25" s="13" t="s">
        <v>223</v>
      </c>
      <c r="H25" s="13" t="s">
        <v>224</v>
      </c>
      <c r="I25" s="13" t="s">
        <v>224</v>
      </c>
      <c r="J25" s="13" t="s">
        <v>49</v>
      </c>
      <c r="K25" s="38" t="s">
        <v>57</v>
      </c>
      <c r="L25" s="38" t="s">
        <v>58</v>
      </c>
      <c r="M25" s="38" t="s">
        <v>59</v>
      </c>
      <c r="N25" s="38" t="s">
        <v>225</v>
      </c>
      <c r="O25" s="38" t="s">
        <v>226</v>
      </c>
      <c r="P25" s="38" t="s">
        <v>227</v>
      </c>
      <c r="Q25" s="38" t="s">
        <v>248</v>
      </c>
      <c r="R25" s="38" t="s">
        <v>249</v>
      </c>
      <c r="S25" s="39" t="s">
        <v>250</v>
      </c>
      <c r="T25" s="39" t="s">
        <v>251</v>
      </c>
      <c r="U25" s="39" t="s">
        <v>67</v>
      </c>
      <c r="V25" s="47">
        <v>10000</v>
      </c>
      <c r="W25" s="25"/>
      <c r="X25" s="13" t="s">
        <v>252</v>
      </c>
      <c r="Y25" s="39">
        <v>300</v>
      </c>
      <c r="Z25" s="15">
        <v>1398</v>
      </c>
      <c r="AA25" s="16">
        <v>1</v>
      </c>
      <c r="AB25" s="16">
        <v>0.13980000000000001</v>
      </c>
      <c r="AC25" s="25"/>
      <c r="AD25" s="29"/>
      <c r="AE25" s="16" t="s">
        <v>628</v>
      </c>
      <c r="AF25" s="16" t="s">
        <v>628</v>
      </c>
      <c r="AG25" s="18" t="s">
        <v>253</v>
      </c>
      <c r="AH25" s="18" t="s">
        <v>254</v>
      </c>
      <c r="AI25" s="19"/>
      <c r="AJ25" s="43" t="s">
        <v>252</v>
      </c>
      <c r="AK25" s="39">
        <v>3200</v>
      </c>
      <c r="AL25" s="13">
        <v>3500</v>
      </c>
      <c r="AM25" s="21">
        <v>2460</v>
      </c>
      <c r="AN25" s="16">
        <v>1</v>
      </c>
      <c r="AO25" s="16">
        <v>0.38579999999999998</v>
      </c>
      <c r="AP25" s="25"/>
      <c r="AQ25" s="14" t="s">
        <v>628</v>
      </c>
      <c r="AR25" s="30"/>
      <c r="AS25" s="16" t="s">
        <v>628</v>
      </c>
      <c r="AT25" s="16" t="s">
        <v>628</v>
      </c>
      <c r="AU25" s="19" t="s">
        <v>453</v>
      </c>
      <c r="AV25" s="19" t="s">
        <v>454</v>
      </c>
      <c r="AW25" s="19" t="s">
        <v>531</v>
      </c>
      <c r="AX25" s="43" t="s">
        <v>252</v>
      </c>
      <c r="AY25" s="39">
        <v>3500</v>
      </c>
      <c r="AZ25" s="13">
        <v>7000</v>
      </c>
      <c r="BA25" s="21">
        <v>1419</v>
      </c>
      <c r="BB25" s="16">
        <v>0.75385714285714289</v>
      </c>
      <c r="BC25" s="16">
        <v>0.52769999999999995</v>
      </c>
      <c r="BD25" s="25"/>
      <c r="BE25" s="14"/>
      <c r="BF25" s="22"/>
      <c r="BG25" s="16" t="s">
        <v>628</v>
      </c>
      <c r="BH25" s="16" t="s">
        <v>628</v>
      </c>
      <c r="BI25" s="99" t="s">
        <v>569</v>
      </c>
      <c r="BJ25" s="99" t="s">
        <v>454</v>
      </c>
      <c r="BK25" s="99" t="s">
        <v>570</v>
      </c>
      <c r="BL25" s="43" t="s">
        <v>252</v>
      </c>
      <c r="BM25" s="39">
        <v>3000</v>
      </c>
      <c r="BN25" s="13">
        <v>10000</v>
      </c>
      <c r="BO25" s="21"/>
      <c r="BP25" s="16" t="s">
        <v>628</v>
      </c>
      <c r="BQ25" s="16">
        <v>0.52769999999999995</v>
      </c>
      <c r="BR25" s="25"/>
      <c r="BS25" s="14"/>
      <c r="BT25" s="22"/>
      <c r="BU25" s="16" t="s">
        <v>628</v>
      </c>
      <c r="BV25" s="16" t="s">
        <v>628</v>
      </c>
      <c r="BW25" s="23"/>
      <c r="BX25" s="23"/>
      <c r="BY25" s="23"/>
      <c r="BZ25" s="13"/>
      <c r="CB25" s="89"/>
      <c r="CC25" s="89">
        <v>0</v>
      </c>
      <c r="CD25" s="101">
        <v>0</v>
      </c>
      <c r="CN25" s="64">
        <v>0</v>
      </c>
      <c r="CO25" s="64">
        <v>0</v>
      </c>
      <c r="CV25" s="2" t="s">
        <v>248</v>
      </c>
      <c r="DA25" s="2" t="s">
        <v>501</v>
      </c>
      <c r="DB25" s="2">
        <v>1</v>
      </c>
      <c r="DC25" s="80">
        <v>1</v>
      </c>
      <c r="DD25" s="2">
        <v>1</v>
      </c>
      <c r="DE25" s="80">
        <v>1</v>
      </c>
      <c r="DF25" s="2">
        <v>1</v>
      </c>
      <c r="DG25" s="80">
        <v>0.75385714285714289</v>
      </c>
      <c r="DH25" s="2">
        <v>1</v>
      </c>
      <c r="DI25" s="80">
        <v>0</v>
      </c>
      <c r="DJ25" s="80"/>
      <c r="DK25" s="80"/>
      <c r="DL25" s="80"/>
      <c r="DM25" s="80"/>
      <c r="DN25" s="80"/>
      <c r="DO25" s="80"/>
      <c r="EN25" s="93">
        <v>4.66</v>
      </c>
      <c r="EO25" s="93">
        <v>1.1022857142857143</v>
      </c>
      <c r="EP25" s="93">
        <v>0.75385714285714289</v>
      </c>
      <c r="EQ25" s="93">
        <v>0.52769999999999995</v>
      </c>
    </row>
    <row r="26" spans="1:147" ht="78.599999999999994" customHeight="1" x14ac:dyDescent="0.25">
      <c r="A26" s="13" t="s">
        <v>79</v>
      </c>
      <c r="B26" s="13" t="s">
        <v>80</v>
      </c>
      <c r="C26" s="13" t="s">
        <v>81</v>
      </c>
      <c r="D26" s="13" t="s">
        <v>82</v>
      </c>
      <c r="E26" s="13" t="s">
        <v>83</v>
      </c>
      <c r="F26" s="13" t="s">
        <v>53</v>
      </c>
      <c r="G26" s="13" t="s">
        <v>84</v>
      </c>
      <c r="H26" s="13" t="s">
        <v>112</v>
      </c>
      <c r="I26" s="13" t="s">
        <v>152</v>
      </c>
      <c r="J26" s="13" t="s">
        <v>49</v>
      </c>
      <c r="K26" s="13" t="s">
        <v>57</v>
      </c>
      <c r="L26" s="13" t="s">
        <v>58</v>
      </c>
      <c r="M26" s="13" t="s">
        <v>59</v>
      </c>
      <c r="N26" s="13" t="s">
        <v>255</v>
      </c>
      <c r="O26" s="13" t="s">
        <v>256</v>
      </c>
      <c r="P26" s="13" t="s">
        <v>135</v>
      </c>
      <c r="Q26" s="13" t="s">
        <v>257</v>
      </c>
      <c r="R26" s="13" t="s">
        <v>258</v>
      </c>
      <c r="S26" s="13" t="s">
        <v>259</v>
      </c>
      <c r="T26" s="13" t="s">
        <v>260</v>
      </c>
      <c r="U26" s="13" t="s">
        <v>106</v>
      </c>
      <c r="V26" s="24">
        <v>1</v>
      </c>
      <c r="W26" s="25"/>
      <c r="X26" s="48" t="s">
        <v>261</v>
      </c>
      <c r="Y26" s="49">
        <v>0.25</v>
      </c>
      <c r="Z26" s="26">
        <v>0.25</v>
      </c>
      <c r="AA26" s="16">
        <v>1</v>
      </c>
      <c r="AB26" s="16">
        <v>0.25</v>
      </c>
      <c r="AC26" s="92"/>
      <c r="AD26" s="17"/>
      <c r="AE26" s="16" t="s">
        <v>628</v>
      </c>
      <c r="AF26" s="16" t="s">
        <v>628</v>
      </c>
      <c r="AG26" s="18" t="s">
        <v>262</v>
      </c>
      <c r="AH26" s="18" t="s">
        <v>263</v>
      </c>
      <c r="AI26" s="19"/>
      <c r="AJ26" s="50" t="s">
        <v>261</v>
      </c>
      <c r="AK26" s="24">
        <v>0.25</v>
      </c>
      <c r="AL26" s="16">
        <v>0.5</v>
      </c>
      <c r="AM26" s="27">
        <v>0.25</v>
      </c>
      <c r="AN26" s="16">
        <v>1</v>
      </c>
      <c r="AO26" s="16">
        <v>0.5</v>
      </c>
      <c r="AP26" s="92"/>
      <c r="AQ26" s="14" t="s">
        <v>628</v>
      </c>
      <c r="AR26" s="22"/>
      <c r="AS26" s="16" t="s">
        <v>628</v>
      </c>
      <c r="AT26" s="16" t="s">
        <v>628</v>
      </c>
      <c r="AU26" s="19" t="s">
        <v>481</v>
      </c>
      <c r="AV26" s="19" t="s">
        <v>261</v>
      </c>
      <c r="AW26" s="19" t="s">
        <v>531</v>
      </c>
      <c r="AX26" s="50" t="s">
        <v>261</v>
      </c>
      <c r="AY26" s="16">
        <v>0.25</v>
      </c>
      <c r="AZ26" s="100">
        <v>0.75</v>
      </c>
      <c r="BA26" s="21">
        <v>0.25</v>
      </c>
      <c r="BB26" s="16">
        <v>1</v>
      </c>
      <c r="BC26" s="16">
        <v>0.75</v>
      </c>
      <c r="BD26" s="92"/>
      <c r="BE26" s="14"/>
      <c r="BF26" s="22"/>
      <c r="BG26" s="16" t="s">
        <v>628</v>
      </c>
      <c r="BH26" s="16" t="s">
        <v>628</v>
      </c>
      <c r="BI26" s="99" t="s">
        <v>587</v>
      </c>
      <c r="BJ26" s="99" t="s">
        <v>588</v>
      </c>
      <c r="BK26" s="99"/>
      <c r="BL26" s="50" t="s">
        <v>261</v>
      </c>
      <c r="BM26" s="13" t="s">
        <v>264</v>
      </c>
      <c r="BN26" s="13" t="e">
        <v>#VALUE!</v>
      </c>
      <c r="BO26" s="21"/>
      <c r="BP26" s="16" t="s">
        <v>628</v>
      </c>
      <c r="BQ26" s="16">
        <v>0.75</v>
      </c>
      <c r="BR26" s="14"/>
      <c r="BS26" s="14"/>
      <c r="BT26" s="22"/>
      <c r="BU26" s="16" t="s">
        <v>628</v>
      </c>
      <c r="BV26" s="16" t="s">
        <v>628</v>
      </c>
      <c r="BW26" s="23"/>
      <c r="BX26" s="23"/>
      <c r="BY26" s="23"/>
      <c r="BZ26" s="13"/>
      <c r="CB26" s="89"/>
      <c r="CC26" s="89">
        <v>0</v>
      </c>
      <c r="CD26" s="101">
        <v>0</v>
      </c>
      <c r="CN26" s="64">
        <v>0</v>
      </c>
      <c r="CO26" s="64">
        <v>0</v>
      </c>
      <c r="CV26" s="2" t="s">
        <v>257</v>
      </c>
      <c r="DA26" s="2" t="s">
        <v>502</v>
      </c>
      <c r="DB26" s="2">
        <v>1</v>
      </c>
      <c r="DC26" s="80">
        <v>1</v>
      </c>
      <c r="DD26" s="2">
        <v>1</v>
      </c>
      <c r="DE26" s="80">
        <v>1</v>
      </c>
      <c r="DF26" s="2">
        <v>1</v>
      </c>
      <c r="DG26" s="80">
        <v>1</v>
      </c>
      <c r="DH26" s="2">
        <v>1</v>
      </c>
      <c r="DI26" s="80">
        <v>0</v>
      </c>
      <c r="DJ26" s="80"/>
      <c r="DK26" s="80"/>
      <c r="DL26" s="80"/>
      <c r="DM26" s="80"/>
      <c r="DN26" s="80"/>
      <c r="DO26" s="80"/>
      <c r="EN26" s="93">
        <v>1</v>
      </c>
      <c r="EO26" s="93">
        <v>1</v>
      </c>
      <c r="EP26" s="93">
        <v>1</v>
      </c>
      <c r="EQ26" s="93" t="e">
        <v>#VALUE!</v>
      </c>
    </row>
    <row r="27" spans="1:147" ht="58.15" customHeight="1" x14ac:dyDescent="0.25">
      <c r="A27" s="13" t="s">
        <v>79</v>
      </c>
      <c r="B27" s="13" t="s">
        <v>80</v>
      </c>
      <c r="C27" s="13" t="s">
        <v>81</v>
      </c>
      <c r="D27" s="13" t="s">
        <v>82</v>
      </c>
      <c r="E27" s="13" t="s">
        <v>83</v>
      </c>
      <c r="F27" s="13" t="s">
        <v>53</v>
      </c>
      <c r="G27" s="13" t="s">
        <v>151</v>
      </c>
      <c r="H27" s="13" t="s">
        <v>112</v>
      </c>
      <c r="I27" s="13" t="s">
        <v>152</v>
      </c>
      <c r="J27" s="13" t="s">
        <v>49</v>
      </c>
      <c r="K27" s="13" t="s">
        <v>57</v>
      </c>
      <c r="L27" s="13" t="s">
        <v>58</v>
      </c>
      <c r="M27" s="13" t="s">
        <v>59</v>
      </c>
      <c r="N27" s="13" t="s">
        <v>255</v>
      </c>
      <c r="O27" s="13" t="s">
        <v>256</v>
      </c>
      <c r="P27" s="13" t="s">
        <v>135</v>
      </c>
      <c r="Q27" s="13" t="s">
        <v>265</v>
      </c>
      <c r="R27" s="13" t="s">
        <v>266</v>
      </c>
      <c r="S27" s="13" t="s">
        <v>267</v>
      </c>
      <c r="T27" s="13" t="s">
        <v>268</v>
      </c>
      <c r="U27" s="13" t="s">
        <v>67</v>
      </c>
      <c r="V27" s="13">
        <v>500</v>
      </c>
      <c r="W27" s="25">
        <v>750000000</v>
      </c>
      <c r="X27" s="48"/>
      <c r="Y27" s="13"/>
      <c r="Z27" s="51"/>
      <c r="AA27" s="16" t="s">
        <v>628</v>
      </c>
      <c r="AB27" s="16">
        <v>0</v>
      </c>
      <c r="AC27" s="14"/>
      <c r="AD27" s="17"/>
      <c r="AE27" s="16" t="s">
        <v>628</v>
      </c>
      <c r="AF27" s="16">
        <v>0</v>
      </c>
      <c r="AG27" s="18" t="s">
        <v>269</v>
      </c>
      <c r="AH27" s="18" t="s">
        <v>270</v>
      </c>
      <c r="AI27" s="19"/>
      <c r="AJ27" s="50" t="s">
        <v>271</v>
      </c>
      <c r="AK27" s="13"/>
      <c r="AL27" s="92">
        <v>0</v>
      </c>
      <c r="AM27" s="52"/>
      <c r="AN27" s="16" t="s">
        <v>628</v>
      </c>
      <c r="AO27" s="16" t="s">
        <v>628</v>
      </c>
      <c r="AP27" s="14"/>
      <c r="AQ27" s="14">
        <v>0</v>
      </c>
      <c r="AR27" s="22"/>
      <c r="AS27" s="16" t="s">
        <v>628</v>
      </c>
      <c r="AT27" s="16">
        <v>0</v>
      </c>
      <c r="AU27" s="19" t="s">
        <v>482</v>
      </c>
      <c r="AV27" s="19" t="s">
        <v>483</v>
      </c>
      <c r="AW27" s="19" t="s">
        <v>532</v>
      </c>
      <c r="AX27" s="50" t="s">
        <v>272</v>
      </c>
      <c r="AY27" s="92">
        <v>250</v>
      </c>
      <c r="AZ27" s="13">
        <v>250</v>
      </c>
      <c r="BA27" s="21">
        <v>314</v>
      </c>
      <c r="BB27" s="16">
        <v>1</v>
      </c>
      <c r="BC27" s="16">
        <v>0.628</v>
      </c>
      <c r="BD27" s="14">
        <v>150000000</v>
      </c>
      <c r="BE27" s="14">
        <v>150000000</v>
      </c>
      <c r="BF27" s="22">
        <v>0</v>
      </c>
      <c r="BG27" s="16">
        <v>0</v>
      </c>
      <c r="BH27" s="16">
        <v>0</v>
      </c>
      <c r="BI27" s="99" t="s">
        <v>589</v>
      </c>
      <c r="BJ27" s="99" t="s">
        <v>588</v>
      </c>
      <c r="BK27" s="99"/>
      <c r="BL27" s="50" t="s">
        <v>272</v>
      </c>
      <c r="BM27" s="13">
        <v>250</v>
      </c>
      <c r="BN27" s="13">
        <v>500</v>
      </c>
      <c r="BO27" s="21"/>
      <c r="BP27" s="16" t="s">
        <v>628</v>
      </c>
      <c r="BQ27" s="16">
        <v>0.628</v>
      </c>
      <c r="BR27" s="14">
        <v>600000000</v>
      </c>
      <c r="BS27" s="14">
        <v>750000000</v>
      </c>
      <c r="BT27" s="22"/>
      <c r="BU27" s="16" t="s">
        <v>628</v>
      </c>
      <c r="BV27" s="16">
        <v>0</v>
      </c>
      <c r="BW27" s="23"/>
      <c r="BX27" s="23"/>
      <c r="BY27" s="23"/>
      <c r="BZ27" s="13" t="s">
        <v>273</v>
      </c>
      <c r="CB27" s="89">
        <v>750000000</v>
      </c>
      <c r="CC27" s="89">
        <v>350000000</v>
      </c>
      <c r="CD27" s="101">
        <v>-400000000</v>
      </c>
      <c r="CN27" s="64">
        <v>750000000</v>
      </c>
      <c r="CO27" s="64">
        <v>750000000</v>
      </c>
      <c r="CV27" s="2" t="s">
        <v>265</v>
      </c>
      <c r="DA27" s="2" t="s">
        <v>502</v>
      </c>
      <c r="DB27" s="2" t="s">
        <v>628</v>
      </c>
      <c r="DC27" s="80" t="s">
        <v>628</v>
      </c>
      <c r="DD27" s="2">
        <v>1</v>
      </c>
      <c r="DE27" s="80" t="s">
        <v>628</v>
      </c>
      <c r="DF27" s="2">
        <v>1</v>
      </c>
      <c r="DG27" s="80">
        <v>1</v>
      </c>
      <c r="DH27" s="2">
        <v>1</v>
      </c>
      <c r="DI27" s="80">
        <v>0</v>
      </c>
      <c r="DJ27" s="80"/>
      <c r="DK27" s="80"/>
      <c r="DL27" s="80"/>
      <c r="DM27" s="80"/>
      <c r="DN27" s="80"/>
      <c r="DO27" s="80"/>
      <c r="EN27" s="93" t="s">
        <v>628</v>
      </c>
      <c r="EO27" s="93" t="s">
        <v>628</v>
      </c>
      <c r="EP27" s="93">
        <v>1.256</v>
      </c>
      <c r="EQ27" s="93">
        <v>0.628</v>
      </c>
    </row>
    <row r="28" spans="1:147" ht="58.15" customHeight="1" x14ac:dyDescent="0.25">
      <c r="A28" s="13" t="s">
        <v>79</v>
      </c>
      <c r="B28" s="13" t="s">
        <v>80</v>
      </c>
      <c r="C28" s="13" t="s">
        <v>81</v>
      </c>
      <c r="D28" s="13" t="s">
        <v>82</v>
      </c>
      <c r="E28" s="13" t="s">
        <v>83</v>
      </c>
      <c r="F28" s="13" t="s">
        <v>53</v>
      </c>
      <c r="G28" s="13" t="s">
        <v>151</v>
      </c>
      <c r="H28" s="13" t="s">
        <v>112</v>
      </c>
      <c r="I28" s="13" t="s">
        <v>152</v>
      </c>
      <c r="J28" s="13" t="s">
        <v>49</v>
      </c>
      <c r="K28" s="13" t="s">
        <v>57</v>
      </c>
      <c r="L28" s="13" t="s">
        <v>58</v>
      </c>
      <c r="M28" s="13" t="s">
        <v>59</v>
      </c>
      <c r="N28" s="13" t="s">
        <v>255</v>
      </c>
      <c r="O28" s="13" t="s">
        <v>256</v>
      </c>
      <c r="P28" s="13" t="s">
        <v>135</v>
      </c>
      <c r="Q28" s="13" t="s">
        <v>274</v>
      </c>
      <c r="R28" s="13" t="s">
        <v>275</v>
      </c>
      <c r="S28" s="13" t="s">
        <v>276</v>
      </c>
      <c r="T28" s="13" t="s">
        <v>277</v>
      </c>
      <c r="U28" s="13" t="s">
        <v>67</v>
      </c>
      <c r="V28" s="13">
        <v>3</v>
      </c>
      <c r="W28" s="25">
        <v>686436364</v>
      </c>
      <c r="X28" s="48" t="s">
        <v>278</v>
      </c>
      <c r="Y28" s="13"/>
      <c r="Z28" s="51"/>
      <c r="AA28" s="16" t="s">
        <v>628</v>
      </c>
      <c r="AB28" s="16">
        <v>0</v>
      </c>
      <c r="AC28" s="14">
        <v>114406060.67</v>
      </c>
      <c r="AD28" s="17">
        <v>22826666</v>
      </c>
      <c r="AE28" s="16">
        <v>0.19952322338798698</v>
      </c>
      <c r="AF28" s="16">
        <v>3.3253870565633378E-2</v>
      </c>
      <c r="AG28" s="18" t="s">
        <v>279</v>
      </c>
      <c r="AH28" s="18"/>
      <c r="AI28" s="19"/>
      <c r="AJ28" s="50" t="s">
        <v>280</v>
      </c>
      <c r="AK28" s="13">
        <v>1</v>
      </c>
      <c r="AL28" s="13">
        <v>1</v>
      </c>
      <c r="AM28" s="21">
        <v>1</v>
      </c>
      <c r="AN28" s="16">
        <v>1</v>
      </c>
      <c r="AO28" s="16">
        <v>0.33333333333333331</v>
      </c>
      <c r="AP28" s="14">
        <v>106273939.63</v>
      </c>
      <c r="AQ28" s="14">
        <v>220680000.30000001</v>
      </c>
      <c r="AR28" s="22">
        <v>168000000</v>
      </c>
      <c r="AS28" s="16">
        <v>0.86472116068779969</v>
      </c>
      <c r="AT28" s="16">
        <v>0.27799614939980072</v>
      </c>
      <c r="AU28" s="19" t="s">
        <v>484</v>
      </c>
      <c r="AV28" s="19" t="s">
        <v>485</v>
      </c>
      <c r="AW28" s="19" t="s">
        <v>529</v>
      </c>
      <c r="AX28" s="50" t="s">
        <v>280</v>
      </c>
      <c r="AY28" s="13">
        <v>1</v>
      </c>
      <c r="AZ28" s="13">
        <v>2</v>
      </c>
      <c r="BA28" s="21">
        <v>1</v>
      </c>
      <c r="BB28" s="16">
        <v>1</v>
      </c>
      <c r="BC28" s="16">
        <v>0.66666666666666663</v>
      </c>
      <c r="BD28" s="14">
        <v>168000000</v>
      </c>
      <c r="BE28" s="14">
        <v>388680000.30000001</v>
      </c>
      <c r="BF28" s="22">
        <v>56000000</v>
      </c>
      <c r="BG28" s="16">
        <v>0.33333333333333331</v>
      </c>
      <c r="BH28" s="16">
        <v>8.1580759611389123E-2</v>
      </c>
      <c r="BI28" s="99" t="s">
        <v>484</v>
      </c>
      <c r="BJ28" s="99" t="s">
        <v>588</v>
      </c>
      <c r="BK28" s="99"/>
      <c r="BL28" s="50" t="s">
        <v>280</v>
      </c>
      <c r="BM28" s="13">
        <v>1</v>
      </c>
      <c r="BN28" s="13">
        <v>3</v>
      </c>
      <c r="BO28" s="21"/>
      <c r="BP28" s="16" t="s">
        <v>628</v>
      </c>
      <c r="BQ28" s="16">
        <v>0.66666666666666663</v>
      </c>
      <c r="BR28" s="14">
        <v>297756363.69999999</v>
      </c>
      <c r="BS28" s="14">
        <v>686436364</v>
      </c>
      <c r="BT28" s="22"/>
      <c r="BU28" s="16" t="s">
        <v>628</v>
      </c>
      <c r="BV28" s="16">
        <v>0</v>
      </c>
      <c r="BW28" s="23"/>
      <c r="BX28" s="23"/>
      <c r="BY28" s="23"/>
      <c r="BZ28" s="13" t="s">
        <v>281</v>
      </c>
      <c r="CB28" s="89">
        <v>686436364</v>
      </c>
      <c r="CC28" s="89">
        <v>546800000</v>
      </c>
      <c r="CD28" s="101">
        <v>-139636364</v>
      </c>
      <c r="CN28" s="64">
        <v>686436364</v>
      </c>
      <c r="CO28" s="64">
        <v>686436364</v>
      </c>
      <c r="CV28" s="2" t="s">
        <v>274</v>
      </c>
      <c r="DA28" s="2" t="s">
        <v>502</v>
      </c>
      <c r="DB28" s="2" t="s">
        <v>628</v>
      </c>
      <c r="DC28" s="80" t="s">
        <v>628</v>
      </c>
      <c r="DD28" s="2">
        <v>1</v>
      </c>
      <c r="DE28" s="80">
        <v>1</v>
      </c>
      <c r="DF28" s="2">
        <v>1</v>
      </c>
      <c r="DG28" s="80">
        <v>1</v>
      </c>
      <c r="DH28" s="2">
        <v>1</v>
      </c>
      <c r="DI28" s="80">
        <v>0</v>
      </c>
      <c r="DJ28" s="80"/>
      <c r="DK28" s="80"/>
      <c r="DL28" s="80"/>
      <c r="DM28" s="80"/>
      <c r="DN28" s="80"/>
      <c r="DO28" s="80"/>
      <c r="EN28" s="93" t="s">
        <v>628</v>
      </c>
      <c r="EO28" s="93">
        <v>1</v>
      </c>
      <c r="EP28" s="93">
        <v>1</v>
      </c>
      <c r="EQ28" s="93">
        <v>0.66666666666666663</v>
      </c>
    </row>
    <row r="29" spans="1:147" ht="58.15" customHeight="1" x14ac:dyDescent="0.25">
      <c r="A29" s="13" t="s">
        <v>79</v>
      </c>
      <c r="B29" s="13" t="s">
        <v>80</v>
      </c>
      <c r="C29" s="13" t="s">
        <v>81</v>
      </c>
      <c r="D29" s="13" t="s">
        <v>82</v>
      </c>
      <c r="E29" s="13" t="s">
        <v>83</v>
      </c>
      <c r="F29" s="13" t="s">
        <v>53</v>
      </c>
      <c r="G29" s="13" t="s">
        <v>151</v>
      </c>
      <c r="H29" s="13" t="s">
        <v>112</v>
      </c>
      <c r="I29" s="13" t="s">
        <v>152</v>
      </c>
      <c r="J29" s="13" t="s">
        <v>49</v>
      </c>
      <c r="K29" s="13" t="s">
        <v>57</v>
      </c>
      <c r="L29" s="13" t="s">
        <v>58</v>
      </c>
      <c r="M29" s="13" t="s">
        <v>59</v>
      </c>
      <c r="N29" s="13" t="s">
        <v>255</v>
      </c>
      <c r="O29" s="13" t="s">
        <v>256</v>
      </c>
      <c r="P29" s="13" t="s">
        <v>135</v>
      </c>
      <c r="Q29" s="13" t="s">
        <v>282</v>
      </c>
      <c r="R29" s="13" t="s">
        <v>283</v>
      </c>
      <c r="S29" s="13" t="s">
        <v>284</v>
      </c>
      <c r="T29" s="13" t="s">
        <v>285</v>
      </c>
      <c r="U29" s="13" t="s">
        <v>67</v>
      </c>
      <c r="V29" s="13">
        <v>22</v>
      </c>
      <c r="W29" s="25"/>
      <c r="X29" s="48" t="s">
        <v>286</v>
      </c>
      <c r="Y29" s="13">
        <v>4</v>
      </c>
      <c r="Z29" s="53">
        <v>8</v>
      </c>
      <c r="AA29" s="16">
        <v>1</v>
      </c>
      <c r="AB29" s="16">
        <v>0.36363636363636365</v>
      </c>
      <c r="AC29" s="14"/>
      <c r="AD29" s="17"/>
      <c r="AE29" s="16" t="s">
        <v>628</v>
      </c>
      <c r="AF29" s="16" t="s">
        <v>628</v>
      </c>
      <c r="AG29" s="18" t="s">
        <v>287</v>
      </c>
      <c r="AH29" s="18" t="s">
        <v>288</v>
      </c>
      <c r="AI29" s="19"/>
      <c r="AJ29" s="50" t="s">
        <v>286</v>
      </c>
      <c r="AK29" s="13">
        <v>6</v>
      </c>
      <c r="AL29" s="13">
        <v>10</v>
      </c>
      <c r="AM29" s="54">
        <v>4</v>
      </c>
      <c r="AN29" s="16">
        <v>1</v>
      </c>
      <c r="AO29" s="16">
        <v>0.54545454545454541</v>
      </c>
      <c r="AP29" s="14"/>
      <c r="AQ29" s="14" t="s">
        <v>628</v>
      </c>
      <c r="AR29" s="22"/>
      <c r="AS29" s="16" t="s">
        <v>628</v>
      </c>
      <c r="AT29" s="16" t="s">
        <v>628</v>
      </c>
      <c r="AU29" s="19" t="s">
        <v>287</v>
      </c>
      <c r="AV29" s="19" t="s">
        <v>486</v>
      </c>
      <c r="AW29" s="19" t="s">
        <v>531</v>
      </c>
      <c r="AX29" s="50" t="s">
        <v>286</v>
      </c>
      <c r="AY29" s="13">
        <v>6</v>
      </c>
      <c r="AZ29" s="13">
        <v>16</v>
      </c>
      <c r="BA29" s="21">
        <v>3</v>
      </c>
      <c r="BB29" s="16">
        <v>0.9375</v>
      </c>
      <c r="BC29" s="16">
        <v>0.68181818181818177</v>
      </c>
      <c r="BD29" s="14"/>
      <c r="BE29" s="14"/>
      <c r="BF29" s="22"/>
      <c r="BG29" s="16" t="s">
        <v>628</v>
      </c>
      <c r="BH29" s="16" t="s">
        <v>628</v>
      </c>
      <c r="BI29" s="99" t="s">
        <v>287</v>
      </c>
      <c r="BJ29" s="99" t="s">
        <v>588</v>
      </c>
      <c r="BK29" s="99"/>
      <c r="BL29" s="50" t="s">
        <v>286</v>
      </c>
      <c r="BM29" s="13">
        <v>6</v>
      </c>
      <c r="BN29" s="13">
        <v>22</v>
      </c>
      <c r="BO29" s="21"/>
      <c r="BP29" s="16" t="s">
        <v>628</v>
      </c>
      <c r="BQ29" s="16">
        <v>0.68181818181818177</v>
      </c>
      <c r="BR29" s="14"/>
      <c r="BS29" s="14"/>
      <c r="BT29" s="22"/>
      <c r="BU29" s="16" t="s">
        <v>628</v>
      </c>
      <c r="BV29" s="16" t="s">
        <v>628</v>
      </c>
      <c r="BW29" s="23"/>
      <c r="BX29" s="23"/>
      <c r="BY29" s="23"/>
      <c r="BZ29" s="13"/>
      <c r="CB29" s="89"/>
      <c r="CC29" s="89">
        <v>0</v>
      </c>
      <c r="CD29" s="101">
        <v>0</v>
      </c>
      <c r="CN29" s="64">
        <v>0</v>
      </c>
      <c r="CO29" s="64">
        <v>0</v>
      </c>
      <c r="CV29" s="2" t="s">
        <v>282</v>
      </c>
      <c r="DA29" s="2" t="s">
        <v>502</v>
      </c>
      <c r="DB29" s="2">
        <v>1</v>
      </c>
      <c r="DC29" s="80">
        <v>1</v>
      </c>
      <c r="DD29" s="2">
        <v>1</v>
      </c>
      <c r="DE29" s="80">
        <v>1</v>
      </c>
      <c r="DF29" s="2">
        <v>1</v>
      </c>
      <c r="DG29" s="80">
        <v>0.9375</v>
      </c>
      <c r="DH29" s="2">
        <v>1</v>
      </c>
      <c r="DI29" s="80">
        <v>0</v>
      </c>
      <c r="DJ29" s="80"/>
      <c r="DK29" s="80"/>
      <c r="DL29" s="80"/>
      <c r="DM29" s="80"/>
      <c r="DN29" s="80"/>
      <c r="DO29" s="80"/>
      <c r="EN29" s="93">
        <v>2</v>
      </c>
      <c r="EO29" s="93">
        <v>1.2</v>
      </c>
      <c r="EP29" s="93">
        <v>0.9375</v>
      </c>
      <c r="EQ29" s="93">
        <v>0.68181818181818177</v>
      </c>
    </row>
    <row r="30" spans="1:147" ht="71.45" customHeight="1" x14ac:dyDescent="0.25">
      <c r="A30" s="13" t="s">
        <v>49</v>
      </c>
      <c r="B30" s="13" t="s">
        <v>49</v>
      </c>
      <c r="C30" s="13" t="s">
        <v>50</v>
      </c>
      <c r="D30" s="13" t="s">
        <v>51</v>
      </c>
      <c r="E30" s="13" t="s">
        <v>52</v>
      </c>
      <c r="F30" s="13" t="s">
        <v>49</v>
      </c>
      <c r="G30" s="13" t="s">
        <v>54</v>
      </c>
      <c r="H30" s="13" t="s">
        <v>112</v>
      </c>
      <c r="I30" s="13" t="s">
        <v>86</v>
      </c>
      <c r="J30" s="13" t="s">
        <v>49</v>
      </c>
      <c r="K30" s="13" t="s">
        <v>57</v>
      </c>
      <c r="L30" s="13" t="s">
        <v>58</v>
      </c>
      <c r="M30" s="38" t="s">
        <v>59</v>
      </c>
      <c r="N30" s="13" t="s">
        <v>60</v>
      </c>
      <c r="O30" s="13" t="s">
        <v>289</v>
      </c>
      <c r="P30" s="13" t="s">
        <v>290</v>
      </c>
      <c r="Q30" s="13" t="s">
        <v>291</v>
      </c>
      <c r="R30" s="20" t="s">
        <v>292</v>
      </c>
      <c r="S30" s="55" t="s">
        <v>293</v>
      </c>
      <c r="T30" s="55" t="s">
        <v>294</v>
      </c>
      <c r="U30" s="55" t="s">
        <v>67</v>
      </c>
      <c r="V30" s="56">
        <v>4</v>
      </c>
      <c r="W30" s="25">
        <v>333911333.33999997</v>
      </c>
      <c r="X30" s="13" t="s">
        <v>295</v>
      </c>
      <c r="Y30" s="13">
        <v>1</v>
      </c>
      <c r="Z30" s="15">
        <v>1</v>
      </c>
      <c r="AA30" s="16">
        <v>1</v>
      </c>
      <c r="AB30" s="16">
        <v>0.25</v>
      </c>
      <c r="AC30" s="25">
        <v>40018000</v>
      </c>
      <c r="AD30" s="29">
        <v>35452666.670000002</v>
      </c>
      <c r="AE30" s="16">
        <v>0.88591800364835827</v>
      </c>
      <c r="AF30" s="16">
        <v>0.10617389447485713</v>
      </c>
      <c r="AG30" s="18" t="s">
        <v>296</v>
      </c>
      <c r="AH30" s="18" t="s">
        <v>297</v>
      </c>
      <c r="AI30" s="19"/>
      <c r="AJ30" s="20" t="s">
        <v>298</v>
      </c>
      <c r="AK30" s="13">
        <v>1</v>
      </c>
      <c r="AL30" s="13">
        <v>2</v>
      </c>
      <c r="AM30" s="21">
        <v>1</v>
      </c>
      <c r="AN30" s="16">
        <v>1</v>
      </c>
      <c r="AO30" s="16">
        <v>0.5</v>
      </c>
      <c r="AP30" s="25">
        <v>88524666.670000002</v>
      </c>
      <c r="AQ30" s="14">
        <v>128542666.67</v>
      </c>
      <c r="AR30" s="30">
        <v>93090000</v>
      </c>
      <c r="AS30" s="16">
        <v>1</v>
      </c>
      <c r="AT30" s="16">
        <v>0.38496047853252541</v>
      </c>
      <c r="AU30" s="19" t="s">
        <v>457</v>
      </c>
      <c r="AV30" s="19" t="s">
        <v>297</v>
      </c>
      <c r="AW30" s="19" t="s">
        <v>528</v>
      </c>
      <c r="AX30" s="20" t="s">
        <v>298</v>
      </c>
      <c r="AY30" s="13">
        <v>1</v>
      </c>
      <c r="AZ30" s="13">
        <v>3</v>
      </c>
      <c r="BA30" s="21">
        <v>1</v>
      </c>
      <c r="BB30" s="16">
        <v>1</v>
      </c>
      <c r="BC30" s="16">
        <v>0.75</v>
      </c>
      <c r="BD30" s="25">
        <v>82960666.670000002</v>
      </c>
      <c r="BE30" s="14">
        <v>211503333.34</v>
      </c>
      <c r="BF30" s="22">
        <v>84744000</v>
      </c>
      <c r="BG30" s="16">
        <v>1</v>
      </c>
      <c r="BH30" s="16">
        <v>0.2537919247973256</v>
      </c>
      <c r="BI30" s="99" t="s">
        <v>590</v>
      </c>
      <c r="BJ30" s="99" t="s">
        <v>297</v>
      </c>
      <c r="BK30" s="99"/>
      <c r="BL30" s="20" t="s">
        <v>298</v>
      </c>
      <c r="BM30" s="13">
        <v>1</v>
      </c>
      <c r="BN30" s="13">
        <v>4</v>
      </c>
      <c r="BO30" s="21"/>
      <c r="BP30" s="16" t="s">
        <v>628</v>
      </c>
      <c r="BQ30" s="16">
        <v>0.75</v>
      </c>
      <c r="BR30" s="25">
        <v>122408000</v>
      </c>
      <c r="BS30" s="14">
        <v>333911333.34000003</v>
      </c>
      <c r="BT30" s="22"/>
      <c r="BU30" s="16" t="s">
        <v>628</v>
      </c>
      <c r="BV30" s="16">
        <v>0</v>
      </c>
      <c r="BW30" s="23"/>
      <c r="BX30" s="23"/>
      <c r="BY30" s="23"/>
      <c r="BZ30" s="13" t="s">
        <v>299</v>
      </c>
      <c r="CB30" s="89">
        <v>333911333.33999997</v>
      </c>
      <c r="CC30" s="89">
        <v>265788000</v>
      </c>
      <c r="CD30" s="101">
        <v>-68123333.339999974</v>
      </c>
      <c r="CN30" s="64">
        <v>333911333.34000003</v>
      </c>
      <c r="CO30" s="64">
        <v>333911333.33999997</v>
      </c>
      <c r="CV30" s="2" t="s">
        <v>291</v>
      </c>
      <c r="DA30" s="2" t="s">
        <v>503</v>
      </c>
      <c r="DB30" s="2">
        <v>1</v>
      </c>
      <c r="DC30" s="80">
        <v>1</v>
      </c>
      <c r="DD30" s="2">
        <v>1</v>
      </c>
      <c r="DE30" s="80">
        <v>1</v>
      </c>
      <c r="DF30" s="2">
        <v>1</v>
      </c>
      <c r="DG30" s="80">
        <v>1</v>
      </c>
      <c r="DH30" s="2">
        <v>1</v>
      </c>
      <c r="DI30" s="80">
        <v>0</v>
      </c>
      <c r="DJ30" s="80"/>
      <c r="DK30" s="80"/>
      <c r="DL30" s="80"/>
      <c r="DM30" s="80"/>
      <c r="DN30" s="80"/>
      <c r="DO30" s="80"/>
      <c r="EN30" s="93">
        <v>1</v>
      </c>
      <c r="EO30" s="93">
        <v>1</v>
      </c>
      <c r="EP30" s="93">
        <v>1</v>
      </c>
      <c r="EQ30" s="93">
        <v>0.75</v>
      </c>
    </row>
    <row r="31" spans="1:147" ht="109.9" customHeight="1" x14ac:dyDescent="0.25">
      <c r="A31" s="13" t="s">
        <v>49</v>
      </c>
      <c r="B31" s="13" t="s">
        <v>49</v>
      </c>
      <c r="C31" s="13" t="s">
        <v>50</v>
      </c>
      <c r="D31" s="13" t="s">
        <v>51</v>
      </c>
      <c r="E31" s="13" t="s">
        <v>52</v>
      </c>
      <c r="F31" s="13" t="s">
        <v>49</v>
      </c>
      <c r="G31" s="13" t="s">
        <v>54</v>
      </c>
      <c r="H31" s="13" t="s">
        <v>300</v>
      </c>
      <c r="I31" s="13" t="s">
        <v>301</v>
      </c>
      <c r="J31" s="13" t="s">
        <v>87</v>
      </c>
      <c r="K31" s="13" t="s">
        <v>49</v>
      </c>
      <c r="L31" s="13" t="s">
        <v>49</v>
      </c>
      <c r="M31" s="13" t="s">
        <v>49</v>
      </c>
      <c r="N31" s="13" t="s">
        <v>49</v>
      </c>
      <c r="O31" s="13" t="s">
        <v>289</v>
      </c>
      <c r="P31" s="13" t="s">
        <v>302</v>
      </c>
      <c r="Q31" s="13" t="s">
        <v>303</v>
      </c>
      <c r="R31" s="20" t="s">
        <v>304</v>
      </c>
      <c r="S31" s="13" t="s">
        <v>305</v>
      </c>
      <c r="T31" s="13" t="s">
        <v>306</v>
      </c>
      <c r="U31" s="13" t="s">
        <v>106</v>
      </c>
      <c r="V31" s="24">
        <v>1</v>
      </c>
      <c r="W31" s="25"/>
      <c r="X31" s="13" t="s">
        <v>120</v>
      </c>
      <c r="Y31" s="13"/>
      <c r="Z31" s="15"/>
      <c r="AA31" s="16" t="s">
        <v>628</v>
      </c>
      <c r="AB31" s="16">
        <v>0</v>
      </c>
      <c r="AC31" s="14"/>
      <c r="AD31" s="17"/>
      <c r="AE31" s="16" t="s">
        <v>628</v>
      </c>
      <c r="AF31" s="16" t="s">
        <v>628</v>
      </c>
      <c r="AG31" s="18" t="s">
        <v>307</v>
      </c>
      <c r="AH31" s="18" t="s">
        <v>308</v>
      </c>
      <c r="AI31" s="19"/>
      <c r="AJ31" s="20" t="s">
        <v>49</v>
      </c>
      <c r="AK31" s="13"/>
      <c r="AL31" s="13" t="s">
        <v>628</v>
      </c>
      <c r="AM31" s="21"/>
      <c r="AN31" s="16" t="s">
        <v>628</v>
      </c>
      <c r="AO31" s="16" t="s">
        <v>628</v>
      </c>
      <c r="AP31" s="25"/>
      <c r="AQ31" s="14" t="s">
        <v>628</v>
      </c>
      <c r="AR31" s="22"/>
      <c r="AS31" s="16" t="s">
        <v>628</v>
      </c>
      <c r="AT31" s="16" t="s">
        <v>628</v>
      </c>
      <c r="AU31" s="19" t="s">
        <v>458</v>
      </c>
      <c r="AV31" s="19" t="s">
        <v>459</v>
      </c>
      <c r="AW31" s="19" t="s">
        <v>533</v>
      </c>
      <c r="AX31" s="20" t="s">
        <v>309</v>
      </c>
      <c r="AY31" s="16">
        <v>0.5</v>
      </c>
      <c r="AZ31" s="13" t="e">
        <v>#VALUE!</v>
      </c>
      <c r="BA31" s="21">
        <v>0.5</v>
      </c>
      <c r="BB31" s="16" t="e">
        <v>#VALUE!</v>
      </c>
      <c r="BC31" s="16">
        <v>0.5</v>
      </c>
      <c r="BD31" s="14"/>
      <c r="BE31" s="14"/>
      <c r="BF31" s="22"/>
      <c r="BG31" s="16" t="s">
        <v>628</v>
      </c>
      <c r="BH31" s="16" t="s">
        <v>628</v>
      </c>
      <c r="BI31" s="99" t="s">
        <v>591</v>
      </c>
      <c r="BJ31" s="99" t="s">
        <v>592</v>
      </c>
      <c r="BK31" s="99"/>
      <c r="BL31" s="20" t="s">
        <v>309</v>
      </c>
      <c r="BM31" s="24">
        <v>0.5</v>
      </c>
      <c r="BN31" s="13" t="e">
        <v>#VALUE!</v>
      </c>
      <c r="BO31" s="21"/>
      <c r="BP31" s="16" t="s">
        <v>628</v>
      </c>
      <c r="BQ31" s="16">
        <v>0.5</v>
      </c>
      <c r="BR31" s="25"/>
      <c r="BS31" s="14"/>
      <c r="BT31" s="22"/>
      <c r="BU31" s="16" t="s">
        <v>628</v>
      </c>
      <c r="BV31" s="16" t="s">
        <v>628</v>
      </c>
      <c r="BW31" s="23"/>
      <c r="BX31" s="23"/>
      <c r="BY31" s="23"/>
      <c r="BZ31" s="13" t="s">
        <v>310</v>
      </c>
      <c r="CB31" s="89"/>
      <c r="CC31" s="89">
        <v>0</v>
      </c>
      <c r="CD31" s="101">
        <v>0</v>
      </c>
      <c r="CN31" s="64">
        <v>0</v>
      </c>
      <c r="CO31" s="64">
        <v>0</v>
      </c>
      <c r="CV31" s="2" t="s">
        <v>303</v>
      </c>
      <c r="DA31" s="2" t="s">
        <v>503</v>
      </c>
      <c r="DB31" s="2" t="s">
        <v>628</v>
      </c>
      <c r="DC31" s="80" t="s">
        <v>628</v>
      </c>
      <c r="DD31" s="2" t="s">
        <v>628</v>
      </c>
      <c r="DE31" s="80" t="s">
        <v>628</v>
      </c>
      <c r="DF31" s="2">
        <v>1</v>
      </c>
      <c r="DG31" s="80" t="e">
        <v>#VALUE!</v>
      </c>
      <c r="DH31" s="2">
        <v>1</v>
      </c>
      <c r="DI31" s="80">
        <v>0</v>
      </c>
      <c r="DJ31" s="80"/>
      <c r="DK31" s="80"/>
      <c r="DL31" s="80"/>
      <c r="DM31" s="80"/>
      <c r="DN31" s="80"/>
      <c r="DO31" s="80"/>
      <c r="EN31" s="93" t="s">
        <v>628</v>
      </c>
      <c r="EO31" s="93" t="s">
        <v>628</v>
      </c>
      <c r="EP31" s="93" t="e">
        <v>#VALUE!</v>
      </c>
      <c r="EQ31" s="93" t="e">
        <v>#VALUE!</v>
      </c>
    </row>
    <row r="32" spans="1:147" ht="67.900000000000006" customHeight="1" x14ac:dyDescent="0.25">
      <c r="A32" s="13" t="s">
        <v>49</v>
      </c>
      <c r="B32" s="13" t="s">
        <v>49</v>
      </c>
      <c r="C32" s="13" t="s">
        <v>50</v>
      </c>
      <c r="D32" s="13" t="s">
        <v>51</v>
      </c>
      <c r="E32" s="13" t="s">
        <v>52</v>
      </c>
      <c r="F32" s="13" t="s">
        <v>49</v>
      </c>
      <c r="G32" s="55" t="s">
        <v>54</v>
      </c>
      <c r="H32" s="13" t="s">
        <v>300</v>
      </c>
      <c r="I32" s="13" t="s">
        <v>311</v>
      </c>
      <c r="J32" s="13" t="s">
        <v>312</v>
      </c>
      <c r="K32" s="13" t="s">
        <v>49</v>
      </c>
      <c r="L32" s="13" t="s">
        <v>49</v>
      </c>
      <c r="M32" s="13" t="s">
        <v>49</v>
      </c>
      <c r="N32" s="13" t="s">
        <v>49</v>
      </c>
      <c r="O32" s="13" t="s">
        <v>289</v>
      </c>
      <c r="P32" s="13" t="s">
        <v>302</v>
      </c>
      <c r="Q32" s="13" t="s">
        <v>313</v>
      </c>
      <c r="R32" s="57" t="s">
        <v>314</v>
      </c>
      <c r="S32" s="13" t="s">
        <v>315</v>
      </c>
      <c r="T32" s="13" t="s">
        <v>316</v>
      </c>
      <c r="U32" s="13" t="s">
        <v>317</v>
      </c>
      <c r="V32" s="13">
        <v>2</v>
      </c>
      <c r="W32" s="14"/>
      <c r="X32" s="13" t="s">
        <v>318</v>
      </c>
      <c r="Y32" s="13">
        <v>1</v>
      </c>
      <c r="Z32" s="15">
        <v>1</v>
      </c>
      <c r="AA32" s="16">
        <v>1</v>
      </c>
      <c r="AB32" s="16">
        <v>0.5</v>
      </c>
      <c r="AC32" s="14"/>
      <c r="AD32" s="17"/>
      <c r="AE32" s="16" t="s">
        <v>628</v>
      </c>
      <c r="AF32" s="16" t="s">
        <v>628</v>
      </c>
      <c r="AG32" s="18" t="s">
        <v>319</v>
      </c>
      <c r="AH32" s="18" t="s">
        <v>320</v>
      </c>
      <c r="AI32" s="19"/>
      <c r="AJ32" s="20" t="s">
        <v>321</v>
      </c>
      <c r="AK32" s="13">
        <v>1</v>
      </c>
      <c r="AL32" s="13">
        <v>2</v>
      </c>
      <c r="AM32" s="21">
        <v>1</v>
      </c>
      <c r="AN32" s="16">
        <v>1</v>
      </c>
      <c r="AO32" s="16">
        <v>1</v>
      </c>
      <c r="AP32" s="14"/>
      <c r="AQ32" s="14" t="s">
        <v>628</v>
      </c>
      <c r="AR32" s="22"/>
      <c r="AS32" s="16" t="s">
        <v>628</v>
      </c>
      <c r="AT32" s="16" t="s">
        <v>628</v>
      </c>
      <c r="AU32" s="19" t="s">
        <v>460</v>
      </c>
      <c r="AV32" s="19" t="s">
        <v>461</v>
      </c>
      <c r="AW32" s="19" t="s">
        <v>531</v>
      </c>
      <c r="AX32" s="20" t="s">
        <v>49</v>
      </c>
      <c r="AY32" s="13"/>
      <c r="AZ32" s="13">
        <v>2</v>
      </c>
      <c r="BA32" s="21">
        <v>0</v>
      </c>
      <c r="BB32" s="16" t="s">
        <v>628</v>
      </c>
      <c r="BC32" s="16">
        <v>1</v>
      </c>
      <c r="BD32" s="14"/>
      <c r="BE32" s="14"/>
      <c r="BF32" s="22"/>
      <c r="BG32" s="16" t="s">
        <v>628</v>
      </c>
      <c r="BH32" s="16" t="s">
        <v>628</v>
      </c>
      <c r="BI32" s="99" t="s">
        <v>593</v>
      </c>
      <c r="BJ32" s="99" t="s">
        <v>594</v>
      </c>
      <c r="BK32" s="99"/>
      <c r="BL32" s="20" t="s">
        <v>49</v>
      </c>
      <c r="BM32" s="13">
        <v>0</v>
      </c>
      <c r="BN32" s="13">
        <v>2</v>
      </c>
      <c r="BO32" s="21"/>
      <c r="BP32" s="16" t="s">
        <v>628</v>
      </c>
      <c r="BQ32" s="16">
        <v>1</v>
      </c>
      <c r="BR32" s="14"/>
      <c r="BS32" s="14"/>
      <c r="BT32" s="22"/>
      <c r="BU32" s="16" t="s">
        <v>628</v>
      </c>
      <c r="BV32" s="16" t="s">
        <v>628</v>
      </c>
      <c r="BW32" s="23"/>
      <c r="BX32" s="23"/>
      <c r="BY32" s="23"/>
      <c r="BZ32" s="13" t="s">
        <v>322</v>
      </c>
      <c r="CB32" s="89"/>
      <c r="CC32" s="89">
        <v>0</v>
      </c>
      <c r="CD32" s="101">
        <v>0</v>
      </c>
      <c r="CN32" s="64">
        <v>0</v>
      </c>
      <c r="CO32" s="64">
        <v>0</v>
      </c>
      <c r="CV32" s="2" t="s">
        <v>313</v>
      </c>
      <c r="DA32" s="2" t="s">
        <v>503</v>
      </c>
      <c r="DB32" s="2">
        <v>1</v>
      </c>
      <c r="DC32" s="80">
        <v>1</v>
      </c>
      <c r="DD32" s="2">
        <v>1</v>
      </c>
      <c r="DE32" s="80">
        <v>1</v>
      </c>
      <c r="DF32" s="2" t="s">
        <v>628</v>
      </c>
      <c r="DG32" s="80" t="s">
        <v>628</v>
      </c>
      <c r="DH32" s="2">
        <v>1</v>
      </c>
      <c r="DI32" s="80">
        <v>0</v>
      </c>
      <c r="DJ32" s="80"/>
      <c r="DK32" s="80"/>
      <c r="DL32" s="80"/>
      <c r="DM32" s="80"/>
      <c r="DN32" s="80"/>
      <c r="DO32" s="80"/>
      <c r="EN32" s="93">
        <v>1</v>
      </c>
      <c r="EO32" s="93">
        <v>1</v>
      </c>
      <c r="EP32" s="93">
        <v>1</v>
      </c>
      <c r="EQ32" s="93">
        <v>1</v>
      </c>
    </row>
    <row r="33" spans="1:147" ht="163.9" customHeight="1" x14ac:dyDescent="0.25">
      <c r="A33" s="13" t="s">
        <v>49</v>
      </c>
      <c r="B33" s="13" t="s">
        <v>49</v>
      </c>
      <c r="C33" s="13" t="s">
        <v>50</v>
      </c>
      <c r="D33" s="13" t="s">
        <v>51</v>
      </c>
      <c r="E33" s="13" t="s">
        <v>52</v>
      </c>
      <c r="F33" s="13" t="s">
        <v>49</v>
      </c>
      <c r="G33" s="55" t="s">
        <v>54</v>
      </c>
      <c r="H33" s="13" t="s">
        <v>300</v>
      </c>
      <c r="I33" s="13" t="s">
        <v>311</v>
      </c>
      <c r="J33" s="13" t="s">
        <v>323</v>
      </c>
      <c r="K33" s="13" t="s">
        <v>49</v>
      </c>
      <c r="L33" s="13" t="s">
        <v>49</v>
      </c>
      <c r="M33" s="13" t="s">
        <v>49</v>
      </c>
      <c r="N33" s="13" t="s">
        <v>49</v>
      </c>
      <c r="O33" s="13" t="s">
        <v>289</v>
      </c>
      <c r="P33" s="13" t="s">
        <v>302</v>
      </c>
      <c r="Q33" s="13" t="s">
        <v>324</v>
      </c>
      <c r="R33" s="58" t="s">
        <v>325</v>
      </c>
      <c r="S33" s="13" t="s">
        <v>326</v>
      </c>
      <c r="T33" s="13" t="s">
        <v>327</v>
      </c>
      <c r="U33" s="13" t="s">
        <v>317</v>
      </c>
      <c r="V33" s="13">
        <v>4</v>
      </c>
      <c r="W33" s="14"/>
      <c r="X33" s="13" t="s">
        <v>328</v>
      </c>
      <c r="Y33" s="13">
        <v>1</v>
      </c>
      <c r="Z33" s="15">
        <v>1</v>
      </c>
      <c r="AA33" s="16">
        <v>1</v>
      </c>
      <c r="AB33" s="16">
        <v>0.25</v>
      </c>
      <c r="AC33" s="25"/>
      <c r="AD33" s="29"/>
      <c r="AE33" s="16" t="s">
        <v>628</v>
      </c>
      <c r="AF33" s="16" t="s">
        <v>628</v>
      </c>
      <c r="AG33" s="18" t="s">
        <v>329</v>
      </c>
      <c r="AH33" s="18" t="s">
        <v>330</v>
      </c>
      <c r="AI33" s="19"/>
      <c r="AJ33" s="20" t="s">
        <v>328</v>
      </c>
      <c r="AK33" s="13">
        <v>1</v>
      </c>
      <c r="AL33" s="13">
        <v>2</v>
      </c>
      <c r="AM33" s="21">
        <v>1</v>
      </c>
      <c r="AN33" s="16">
        <v>1</v>
      </c>
      <c r="AO33" s="16">
        <v>0.5</v>
      </c>
      <c r="AP33" s="25"/>
      <c r="AQ33" s="14" t="s">
        <v>628</v>
      </c>
      <c r="AR33" s="30"/>
      <c r="AS33" s="16" t="s">
        <v>628</v>
      </c>
      <c r="AT33" s="16" t="s">
        <v>628</v>
      </c>
      <c r="AU33" s="19" t="s">
        <v>462</v>
      </c>
      <c r="AV33" s="19" t="s">
        <v>463</v>
      </c>
      <c r="AW33" s="19" t="s">
        <v>531</v>
      </c>
      <c r="AX33" s="20" t="s">
        <v>328</v>
      </c>
      <c r="AY33" s="13">
        <v>1</v>
      </c>
      <c r="AZ33" s="13">
        <v>3</v>
      </c>
      <c r="BA33" s="21">
        <v>1</v>
      </c>
      <c r="BB33" s="16">
        <v>1</v>
      </c>
      <c r="BC33" s="16">
        <v>0.75</v>
      </c>
      <c r="BD33" s="25"/>
      <c r="BE33" s="14"/>
      <c r="BF33" s="22"/>
      <c r="BG33" s="16" t="s">
        <v>628</v>
      </c>
      <c r="BH33" s="16" t="s">
        <v>628</v>
      </c>
      <c r="BI33" s="99" t="s">
        <v>595</v>
      </c>
      <c r="BJ33" s="99" t="s">
        <v>596</v>
      </c>
      <c r="BK33" s="99"/>
      <c r="BL33" s="20" t="s">
        <v>328</v>
      </c>
      <c r="BM33" s="13">
        <v>1</v>
      </c>
      <c r="BN33" s="13">
        <v>4</v>
      </c>
      <c r="BO33" s="21"/>
      <c r="BP33" s="16" t="s">
        <v>628</v>
      </c>
      <c r="BQ33" s="16">
        <v>0.75</v>
      </c>
      <c r="BR33" s="25"/>
      <c r="BS33" s="14"/>
      <c r="BT33" s="22"/>
      <c r="BU33" s="16" t="s">
        <v>628</v>
      </c>
      <c r="BV33" s="16" t="s">
        <v>628</v>
      </c>
      <c r="BW33" s="23"/>
      <c r="BX33" s="23"/>
      <c r="BY33" s="23"/>
      <c r="BZ33" s="13" t="s">
        <v>331</v>
      </c>
      <c r="CB33" s="89"/>
      <c r="CC33" s="89">
        <v>0</v>
      </c>
      <c r="CD33" s="101">
        <v>0</v>
      </c>
      <c r="CN33" s="64">
        <v>0</v>
      </c>
      <c r="CO33" s="64">
        <v>0</v>
      </c>
      <c r="CV33" s="2" t="s">
        <v>324</v>
      </c>
      <c r="DA33" s="2" t="s">
        <v>503</v>
      </c>
      <c r="DB33" s="2">
        <v>1</v>
      </c>
      <c r="DC33" s="80">
        <v>1</v>
      </c>
      <c r="DD33" s="2">
        <v>1</v>
      </c>
      <c r="DE33" s="80">
        <v>1</v>
      </c>
      <c r="DF33" s="2">
        <v>1</v>
      </c>
      <c r="DG33" s="80">
        <v>1</v>
      </c>
      <c r="DH33" s="2">
        <v>1</v>
      </c>
      <c r="DI33" s="80">
        <v>0</v>
      </c>
      <c r="DJ33" s="80"/>
      <c r="DK33" s="80"/>
      <c r="DL33" s="80"/>
      <c r="DM33" s="80"/>
      <c r="DN33" s="80"/>
      <c r="DO33" s="80"/>
      <c r="EN33" s="93">
        <v>1</v>
      </c>
      <c r="EO33" s="93">
        <v>1</v>
      </c>
      <c r="EP33" s="93">
        <v>1</v>
      </c>
      <c r="EQ33" s="93">
        <v>0.75</v>
      </c>
    </row>
    <row r="34" spans="1:147" ht="98.1" customHeight="1" x14ac:dyDescent="0.25">
      <c r="A34" s="13" t="s">
        <v>49</v>
      </c>
      <c r="B34" s="13" t="s">
        <v>49</v>
      </c>
      <c r="C34" s="13" t="s">
        <v>50</v>
      </c>
      <c r="D34" s="13" t="s">
        <v>51</v>
      </c>
      <c r="E34" s="13" t="s">
        <v>52</v>
      </c>
      <c r="F34" s="13" t="s">
        <v>49</v>
      </c>
      <c r="G34" s="55" t="s">
        <v>54</v>
      </c>
      <c r="H34" s="13" t="s">
        <v>300</v>
      </c>
      <c r="I34" s="13" t="s">
        <v>311</v>
      </c>
      <c r="J34" s="13" t="s">
        <v>332</v>
      </c>
      <c r="K34" s="13" t="s">
        <v>49</v>
      </c>
      <c r="L34" s="13" t="s">
        <v>49</v>
      </c>
      <c r="M34" s="13" t="s">
        <v>49</v>
      </c>
      <c r="N34" s="13" t="s">
        <v>49</v>
      </c>
      <c r="O34" s="13" t="s">
        <v>289</v>
      </c>
      <c r="P34" s="13" t="s">
        <v>302</v>
      </c>
      <c r="Q34" s="13" t="s">
        <v>333</v>
      </c>
      <c r="R34" s="58" t="s">
        <v>334</v>
      </c>
      <c r="S34" s="13" t="s">
        <v>335</v>
      </c>
      <c r="T34" s="13" t="s">
        <v>336</v>
      </c>
      <c r="U34" s="13" t="s">
        <v>317</v>
      </c>
      <c r="V34" s="13">
        <v>3</v>
      </c>
      <c r="W34" s="14"/>
      <c r="X34" s="13" t="s">
        <v>120</v>
      </c>
      <c r="Y34" s="13"/>
      <c r="Z34" s="15"/>
      <c r="AA34" s="16" t="s">
        <v>628</v>
      </c>
      <c r="AB34" s="16">
        <v>0</v>
      </c>
      <c r="AC34" s="25"/>
      <c r="AD34" s="29"/>
      <c r="AE34" s="16" t="s">
        <v>628</v>
      </c>
      <c r="AF34" s="16" t="s">
        <v>628</v>
      </c>
      <c r="AG34" s="18" t="s">
        <v>337</v>
      </c>
      <c r="AH34" s="18" t="s">
        <v>338</v>
      </c>
      <c r="AI34" s="19"/>
      <c r="AJ34" s="20" t="s">
        <v>339</v>
      </c>
      <c r="AK34" s="13">
        <v>1</v>
      </c>
      <c r="AL34" s="13">
        <v>1</v>
      </c>
      <c r="AM34" s="21">
        <v>1</v>
      </c>
      <c r="AN34" s="16">
        <v>1</v>
      </c>
      <c r="AO34" s="16">
        <v>0.33333333333333331</v>
      </c>
      <c r="AP34" s="25"/>
      <c r="AQ34" s="14" t="s">
        <v>628</v>
      </c>
      <c r="AR34" s="30"/>
      <c r="AS34" s="16" t="s">
        <v>628</v>
      </c>
      <c r="AT34" s="16" t="s">
        <v>628</v>
      </c>
      <c r="AU34" s="19" t="s">
        <v>464</v>
      </c>
      <c r="AV34" s="19" t="s">
        <v>465</v>
      </c>
      <c r="AW34" s="19" t="s">
        <v>531</v>
      </c>
      <c r="AX34" s="20" t="s">
        <v>339</v>
      </c>
      <c r="AY34" s="13">
        <v>1</v>
      </c>
      <c r="AZ34" s="13">
        <v>2</v>
      </c>
      <c r="BA34" s="21">
        <v>1</v>
      </c>
      <c r="BB34" s="16">
        <v>1</v>
      </c>
      <c r="BC34" s="16">
        <v>0.66666666666666663</v>
      </c>
      <c r="BD34" s="25"/>
      <c r="BE34" s="14"/>
      <c r="BF34" s="22"/>
      <c r="BG34" s="16" t="s">
        <v>628</v>
      </c>
      <c r="BH34" s="16" t="s">
        <v>628</v>
      </c>
      <c r="BI34" s="99" t="s">
        <v>597</v>
      </c>
      <c r="BJ34" s="99" t="s">
        <v>598</v>
      </c>
      <c r="BK34" s="99"/>
      <c r="BL34" s="20" t="s">
        <v>339</v>
      </c>
      <c r="BM34" s="13">
        <v>1</v>
      </c>
      <c r="BN34" s="13">
        <v>3</v>
      </c>
      <c r="BO34" s="21"/>
      <c r="BP34" s="16" t="s">
        <v>628</v>
      </c>
      <c r="BQ34" s="16">
        <v>0.66666666666666663</v>
      </c>
      <c r="BR34" s="25"/>
      <c r="BS34" s="14"/>
      <c r="BT34" s="22"/>
      <c r="BU34" s="16" t="s">
        <v>628</v>
      </c>
      <c r="BV34" s="16" t="s">
        <v>628</v>
      </c>
      <c r="BW34" s="23"/>
      <c r="BX34" s="23"/>
      <c r="BY34" s="23"/>
      <c r="BZ34" s="13" t="s">
        <v>340</v>
      </c>
      <c r="CB34" s="89"/>
      <c r="CC34" s="89">
        <v>0</v>
      </c>
      <c r="CD34" s="101">
        <v>0</v>
      </c>
      <c r="CN34" s="64">
        <v>0</v>
      </c>
      <c r="CO34" s="64">
        <v>0</v>
      </c>
      <c r="CV34" s="2" t="s">
        <v>333</v>
      </c>
      <c r="DA34" s="2" t="s">
        <v>503</v>
      </c>
      <c r="DB34" s="2" t="s">
        <v>628</v>
      </c>
      <c r="DC34" s="80" t="s">
        <v>628</v>
      </c>
      <c r="DD34" s="2">
        <v>1</v>
      </c>
      <c r="DE34" s="80">
        <v>1</v>
      </c>
      <c r="DF34" s="2">
        <v>1</v>
      </c>
      <c r="DG34" s="80">
        <v>1</v>
      </c>
      <c r="DH34" s="2">
        <v>1</v>
      </c>
      <c r="DI34" s="80">
        <v>0</v>
      </c>
      <c r="DJ34" s="80"/>
      <c r="DK34" s="80"/>
      <c r="DL34" s="80"/>
      <c r="DM34" s="80"/>
      <c r="DN34" s="80"/>
      <c r="DO34" s="80"/>
      <c r="EN34" s="93" t="s">
        <v>628</v>
      </c>
      <c r="EO34" s="93">
        <v>1</v>
      </c>
      <c r="EP34" s="93">
        <v>1</v>
      </c>
      <c r="EQ34" s="93">
        <v>0.66666666666666663</v>
      </c>
    </row>
    <row r="35" spans="1:147" ht="192.6" customHeight="1" x14ac:dyDescent="0.25">
      <c r="A35" s="13" t="s">
        <v>49</v>
      </c>
      <c r="B35" s="13" t="s">
        <v>49</v>
      </c>
      <c r="C35" s="13" t="s">
        <v>50</v>
      </c>
      <c r="D35" s="13" t="s">
        <v>51</v>
      </c>
      <c r="E35" s="13" t="s">
        <v>52</v>
      </c>
      <c r="F35" s="13" t="s">
        <v>49</v>
      </c>
      <c r="G35" s="55" t="s">
        <v>54</v>
      </c>
      <c r="H35" s="13" t="s">
        <v>300</v>
      </c>
      <c r="I35" s="13" t="s">
        <v>311</v>
      </c>
      <c r="J35" s="13" t="s">
        <v>341</v>
      </c>
      <c r="K35" s="13" t="s">
        <v>49</v>
      </c>
      <c r="L35" s="13" t="s">
        <v>49</v>
      </c>
      <c r="M35" s="13" t="s">
        <v>49</v>
      </c>
      <c r="N35" s="13" t="s">
        <v>49</v>
      </c>
      <c r="O35" s="13" t="s">
        <v>289</v>
      </c>
      <c r="P35" s="13" t="s">
        <v>302</v>
      </c>
      <c r="Q35" s="13" t="s">
        <v>342</v>
      </c>
      <c r="R35" s="58" t="s">
        <v>343</v>
      </c>
      <c r="S35" s="13" t="s">
        <v>344</v>
      </c>
      <c r="T35" s="13" t="s">
        <v>345</v>
      </c>
      <c r="U35" s="13" t="s">
        <v>317</v>
      </c>
      <c r="V35" s="13">
        <v>3</v>
      </c>
      <c r="W35" s="25"/>
      <c r="X35" s="13"/>
      <c r="Y35" s="13"/>
      <c r="Z35" s="15"/>
      <c r="AA35" s="16" t="s">
        <v>628</v>
      </c>
      <c r="AB35" s="16">
        <v>0</v>
      </c>
      <c r="AC35" s="25"/>
      <c r="AD35" s="29"/>
      <c r="AE35" s="16" t="s">
        <v>628</v>
      </c>
      <c r="AF35" s="16" t="s">
        <v>628</v>
      </c>
      <c r="AG35" s="18" t="s">
        <v>346</v>
      </c>
      <c r="AH35" s="18" t="s">
        <v>347</v>
      </c>
      <c r="AI35" s="19"/>
      <c r="AJ35" s="20" t="s">
        <v>348</v>
      </c>
      <c r="AK35" s="13">
        <v>1</v>
      </c>
      <c r="AL35" s="13">
        <v>1</v>
      </c>
      <c r="AM35" s="21">
        <v>1</v>
      </c>
      <c r="AN35" s="16">
        <v>1</v>
      </c>
      <c r="AO35" s="16">
        <v>0.33333333333333331</v>
      </c>
      <c r="AP35" s="25"/>
      <c r="AQ35" s="14" t="s">
        <v>628</v>
      </c>
      <c r="AR35" s="30"/>
      <c r="AS35" s="16" t="s">
        <v>628</v>
      </c>
      <c r="AT35" s="16" t="s">
        <v>628</v>
      </c>
      <c r="AU35" s="19" t="s">
        <v>466</v>
      </c>
      <c r="AV35" s="19" t="s">
        <v>465</v>
      </c>
      <c r="AW35" s="19" t="s">
        <v>531</v>
      </c>
      <c r="AX35" s="20" t="s">
        <v>348</v>
      </c>
      <c r="AY35" s="13">
        <v>1</v>
      </c>
      <c r="AZ35" s="13">
        <v>2</v>
      </c>
      <c r="BA35" s="21">
        <v>1</v>
      </c>
      <c r="BB35" s="16">
        <v>1</v>
      </c>
      <c r="BC35" s="16">
        <v>0.66666666666666663</v>
      </c>
      <c r="BD35" s="25"/>
      <c r="BE35" s="14"/>
      <c r="BF35" s="22"/>
      <c r="BG35" s="16" t="s">
        <v>628</v>
      </c>
      <c r="BH35" s="16" t="s">
        <v>628</v>
      </c>
      <c r="BI35" s="99" t="s">
        <v>599</v>
      </c>
      <c r="BJ35" s="99" t="s">
        <v>600</v>
      </c>
      <c r="BK35" s="99"/>
      <c r="BL35" s="20" t="s">
        <v>348</v>
      </c>
      <c r="BM35" s="13">
        <v>1</v>
      </c>
      <c r="BN35" s="13">
        <v>3</v>
      </c>
      <c r="BO35" s="21"/>
      <c r="BP35" s="16" t="s">
        <v>628</v>
      </c>
      <c r="BQ35" s="16">
        <v>0.66666666666666663</v>
      </c>
      <c r="BR35" s="25"/>
      <c r="BS35" s="14"/>
      <c r="BT35" s="22"/>
      <c r="BU35" s="16" t="s">
        <v>628</v>
      </c>
      <c r="BV35" s="16" t="s">
        <v>628</v>
      </c>
      <c r="BW35" s="23"/>
      <c r="BX35" s="23"/>
      <c r="BY35" s="23"/>
      <c r="BZ35" s="13" t="s">
        <v>349</v>
      </c>
      <c r="CB35" s="89"/>
      <c r="CC35" s="89">
        <v>0</v>
      </c>
      <c r="CD35" s="101">
        <v>0</v>
      </c>
      <c r="CN35" s="64">
        <v>0</v>
      </c>
      <c r="CO35" s="64">
        <v>0</v>
      </c>
      <c r="CV35" s="2" t="s">
        <v>342</v>
      </c>
      <c r="DA35" s="2" t="s">
        <v>503</v>
      </c>
      <c r="DB35" s="2" t="s">
        <v>628</v>
      </c>
      <c r="DC35" s="80" t="s">
        <v>628</v>
      </c>
      <c r="DD35" s="2">
        <v>1</v>
      </c>
      <c r="DE35" s="80">
        <v>1</v>
      </c>
      <c r="DF35" s="2">
        <v>1</v>
      </c>
      <c r="DG35" s="80">
        <v>1</v>
      </c>
      <c r="DH35" s="2">
        <v>1</v>
      </c>
      <c r="DI35" s="80">
        <v>0</v>
      </c>
      <c r="DJ35" s="80"/>
      <c r="DK35" s="80"/>
      <c r="DL35" s="80"/>
      <c r="DM35" s="80"/>
      <c r="DN35" s="80"/>
      <c r="DO35" s="80"/>
      <c r="EN35" s="93" t="s">
        <v>628</v>
      </c>
      <c r="EO35" s="93">
        <v>1</v>
      </c>
      <c r="EP35" s="93">
        <v>1</v>
      </c>
      <c r="EQ35" s="93">
        <v>0.66666666666666663</v>
      </c>
    </row>
    <row r="36" spans="1:147" ht="113.45" customHeight="1" x14ac:dyDescent="0.25">
      <c r="A36" s="13" t="s">
        <v>49</v>
      </c>
      <c r="B36" s="13" t="s">
        <v>49</v>
      </c>
      <c r="C36" s="13" t="s">
        <v>50</v>
      </c>
      <c r="D36" s="13" t="s">
        <v>51</v>
      </c>
      <c r="E36" s="13" t="s">
        <v>52</v>
      </c>
      <c r="F36" s="13" t="s">
        <v>49</v>
      </c>
      <c r="G36" s="55" t="s">
        <v>54</v>
      </c>
      <c r="H36" s="13" t="s">
        <v>300</v>
      </c>
      <c r="I36" s="13" t="s">
        <v>311</v>
      </c>
      <c r="J36" s="13" t="s">
        <v>350</v>
      </c>
      <c r="K36" s="13" t="s">
        <v>49</v>
      </c>
      <c r="L36" s="13" t="s">
        <v>49</v>
      </c>
      <c r="M36" s="13" t="s">
        <v>49</v>
      </c>
      <c r="N36" s="13" t="s">
        <v>49</v>
      </c>
      <c r="O36" s="13" t="s">
        <v>289</v>
      </c>
      <c r="P36" s="13" t="s">
        <v>302</v>
      </c>
      <c r="Q36" s="55" t="s">
        <v>351</v>
      </c>
      <c r="R36" s="58" t="s">
        <v>352</v>
      </c>
      <c r="S36" s="13" t="s">
        <v>353</v>
      </c>
      <c r="T36" s="13" t="s">
        <v>354</v>
      </c>
      <c r="U36" s="13" t="s">
        <v>317</v>
      </c>
      <c r="V36" s="13">
        <v>4</v>
      </c>
      <c r="W36" s="25"/>
      <c r="X36" s="13" t="s">
        <v>355</v>
      </c>
      <c r="Y36" s="13">
        <v>1</v>
      </c>
      <c r="Z36" s="15">
        <v>1</v>
      </c>
      <c r="AA36" s="16">
        <v>1</v>
      </c>
      <c r="AB36" s="16">
        <v>0.25</v>
      </c>
      <c r="AC36" s="14"/>
      <c r="AD36" s="17"/>
      <c r="AE36" s="16" t="s">
        <v>628</v>
      </c>
      <c r="AF36" s="16" t="s">
        <v>628</v>
      </c>
      <c r="AG36" s="18" t="s">
        <v>356</v>
      </c>
      <c r="AH36" s="18" t="s">
        <v>357</v>
      </c>
      <c r="AI36" s="19"/>
      <c r="AJ36" s="20" t="s">
        <v>358</v>
      </c>
      <c r="AK36" s="13">
        <v>1</v>
      </c>
      <c r="AL36" s="13">
        <v>2</v>
      </c>
      <c r="AM36" s="21">
        <v>1</v>
      </c>
      <c r="AN36" s="16">
        <v>1</v>
      </c>
      <c r="AO36" s="16">
        <v>0.5</v>
      </c>
      <c r="AP36" s="14"/>
      <c r="AQ36" s="14" t="s">
        <v>628</v>
      </c>
      <c r="AR36" s="22"/>
      <c r="AS36" s="16" t="s">
        <v>628</v>
      </c>
      <c r="AT36" s="16" t="s">
        <v>628</v>
      </c>
      <c r="AU36" s="19" t="s">
        <v>467</v>
      </c>
      <c r="AV36" s="19" t="s">
        <v>468</v>
      </c>
      <c r="AW36" s="19" t="s">
        <v>531</v>
      </c>
      <c r="AX36" s="20" t="s">
        <v>358</v>
      </c>
      <c r="AY36" s="13">
        <v>1</v>
      </c>
      <c r="AZ36" s="13">
        <v>3</v>
      </c>
      <c r="BA36" s="21">
        <v>1</v>
      </c>
      <c r="BB36" s="16">
        <v>1</v>
      </c>
      <c r="BC36" s="16">
        <v>0.75</v>
      </c>
      <c r="BD36" s="14"/>
      <c r="BE36" s="14"/>
      <c r="BF36" s="22"/>
      <c r="BG36" s="16" t="s">
        <v>628</v>
      </c>
      <c r="BH36" s="16" t="s">
        <v>628</v>
      </c>
      <c r="BI36" s="99" t="s">
        <v>601</v>
      </c>
      <c r="BJ36" s="99" t="s">
        <v>602</v>
      </c>
      <c r="BK36" s="99"/>
      <c r="BL36" s="20" t="s">
        <v>358</v>
      </c>
      <c r="BM36" s="13">
        <v>1</v>
      </c>
      <c r="BN36" s="13">
        <v>4</v>
      </c>
      <c r="BO36" s="21"/>
      <c r="BP36" s="16" t="s">
        <v>628</v>
      </c>
      <c r="BQ36" s="16">
        <v>0.75</v>
      </c>
      <c r="BR36" s="14"/>
      <c r="BS36" s="14"/>
      <c r="BT36" s="22"/>
      <c r="BU36" s="16" t="s">
        <v>628</v>
      </c>
      <c r="BV36" s="16" t="s">
        <v>628</v>
      </c>
      <c r="BW36" s="23"/>
      <c r="BX36" s="23"/>
      <c r="BY36" s="23"/>
      <c r="BZ36" s="13" t="s">
        <v>359</v>
      </c>
      <c r="CB36" s="89"/>
      <c r="CC36" s="89">
        <v>0</v>
      </c>
      <c r="CD36" s="101">
        <v>0</v>
      </c>
      <c r="CN36" s="64">
        <v>0</v>
      </c>
      <c r="CO36" s="64">
        <v>0</v>
      </c>
      <c r="CV36" s="2" t="s">
        <v>351</v>
      </c>
      <c r="DA36" s="2" t="s">
        <v>503</v>
      </c>
      <c r="DB36" s="2">
        <v>1</v>
      </c>
      <c r="DC36" s="80">
        <v>1</v>
      </c>
      <c r="DD36" s="2">
        <v>1</v>
      </c>
      <c r="DE36" s="80">
        <v>1</v>
      </c>
      <c r="DF36" s="2">
        <v>1</v>
      </c>
      <c r="DG36" s="80">
        <v>1</v>
      </c>
      <c r="DH36" s="2">
        <v>1</v>
      </c>
      <c r="DI36" s="80">
        <v>0</v>
      </c>
      <c r="DJ36" s="80"/>
      <c r="DK36" s="80"/>
      <c r="DL36" s="80"/>
      <c r="DM36" s="80"/>
      <c r="DN36" s="80"/>
      <c r="DO36" s="80"/>
      <c r="EN36" s="93">
        <v>1</v>
      </c>
      <c r="EO36" s="93">
        <v>1</v>
      </c>
      <c r="EP36" s="93">
        <v>1</v>
      </c>
      <c r="EQ36" s="93">
        <v>0.75</v>
      </c>
    </row>
    <row r="37" spans="1:147" ht="192" customHeight="1" x14ac:dyDescent="0.25">
      <c r="A37" s="13" t="s">
        <v>49</v>
      </c>
      <c r="B37" s="13" t="s">
        <v>49</v>
      </c>
      <c r="C37" s="13" t="s">
        <v>50</v>
      </c>
      <c r="D37" s="13" t="s">
        <v>51</v>
      </c>
      <c r="E37" s="13" t="s">
        <v>52</v>
      </c>
      <c r="F37" s="13" t="s">
        <v>49</v>
      </c>
      <c r="G37" s="55" t="s">
        <v>54</v>
      </c>
      <c r="H37" s="13" t="s">
        <v>85</v>
      </c>
      <c r="I37" s="13" t="s">
        <v>360</v>
      </c>
      <c r="J37" s="13" t="s">
        <v>361</v>
      </c>
      <c r="K37" s="13" t="s">
        <v>57</v>
      </c>
      <c r="L37" s="13" t="s">
        <v>58</v>
      </c>
      <c r="M37" s="38" t="s">
        <v>59</v>
      </c>
      <c r="N37" s="13" t="s">
        <v>60</v>
      </c>
      <c r="O37" s="13" t="s">
        <v>289</v>
      </c>
      <c r="P37" s="13" t="s">
        <v>362</v>
      </c>
      <c r="Q37" s="13" t="s">
        <v>363</v>
      </c>
      <c r="R37" s="20" t="s">
        <v>364</v>
      </c>
      <c r="S37" s="13" t="s">
        <v>365</v>
      </c>
      <c r="T37" s="13" t="s">
        <v>366</v>
      </c>
      <c r="U37" s="13" t="s">
        <v>317</v>
      </c>
      <c r="V37" s="13">
        <v>4</v>
      </c>
      <c r="W37" s="25">
        <v>114902666.66</v>
      </c>
      <c r="X37" s="13" t="s">
        <v>367</v>
      </c>
      <c r="Y37" s="13">
        <v>1</v>
      </c>
      <c r="Z37" s="15">
        <v>1</v>
      </c>
      <c r="AA37" s="16">
        <v>1</v>
      </c>
      <c r="AB37" s="16">
        <v>0.25</v>
      </c>
      <c r="AC37" s="25">
        <v>11960000</v>
      </c>
      <c r="AD37" s="29">
        <v>5136000</v>
      </c>
      <c r="AE37" s="16">
        <v>0.42943143812709028</v>
      </c>
      <c r="AF37" s="16">
        <v>4.4698701512276985E-2</v>
      </c>
      <c r="AG37" s="18" t="s">
        <v>368</v>
      </c>
      <c r="AH37" s="18" t="s">
        <v>369</v>
      </c>
      <c r="AI37" s="19"/>
      <c r="AJ37" s="20" t="s">
        <v>370</v>
      </c>
      <c r="AK37" s="13">
        <v>1</v>
      </c>
      <c r="AL37" s="13">
        <v>2</v>
      </c>
      <c r="AM37" s="21">
        <v>1</v>
      </c>
      <c r="AN37" s="16">
        <v>1</v>
      </c>
      <c r="AO37" s="16">
        <v>0.5</v>
      </c>
      <c r="AP37" s="25">
        <v>27809333.329999998</v>
      </c>
      <c r="AQ37" s="14">
        <v>39769333.329999998</v>
      </c>
      <c r="AR37" s="30">
        <v>31233333.329999998</v>
      </c>
      <c r="AS37" s="16">
        <v>0.91450699030362648</v>
      </c>
      <c r="AT37" s="16">
        <v>0.3165229701554082</v>
      </c>
      <c r="AU37" s="19" t="s">
        <v>469</v>
      </c>
      <c r="AV37" s="19" t="s">
        <v>470</v>
      </c>
      <c r="AW37" s="19" t="s">
        <v>534</v>
      </c>
      <c r="AX37" s="20" t="s">
        <v>370</v>
      </c>
      <c r="AY37" s="13">
        <v>1</v>
      </c>
      <c r="AZ37" s="13">
        <v>3</v>
      </c>
      <c r="BA37" s="21">
        <v>1</v>
      </c>
      <c r="BB37" s="16">
        <v>1</v>
      </c>
      <c r="BC37" s="16">
        <v>0.75</v>
      </c>
      <c r="BD37" s="25">
        <v>27293333.329999998</v>
      </c>
      <c r="BE37" s="14">
        <v>67062666.659999996</v>
      </c>
      <c r="BF37" s="22">
        <v>35880000</v>
      </c>
      <c r="BG37" s="16">
        <v>1</v>
      </c>
      <c r="BH37" s="16">
        <v>0.31226429327501909</v>
      </c>
      <c r="BI37" s="99" t="s">
        <v>603</v>
      </c>
      <c r="BJ37" s="99" t="s">
        <v>604</v>
      </c>
      <c r="BK37" s="99"/>
      <c r="BL37" s="20" t="s">
        <v>370</v>
      </c>
      <c r="BM37" s="13">
        <v>1</v>
      </c>
      <c r="BN37" s="13">
        <v>4</v>
      </c>
      <c r="BO37" s="21"/>
      <c r="BP37" s="16" t="s">
        <v>628</v>
      </c>
      <c r="BQ37" s="16">
        <v>0.75</v>
      </c>
      <c r="BR37" s="25">
        <v>47840000</v>
      </c>
      <c r="BS37" s="14">
        <v>114902666.66</v>
      </c>
      <c r="BT37" s="22"/>
      <c r="BU37" s="16" t="s">
        <v>628</v>
      </c>
      <c r="BV37" s="16">
        <v>0</v>
      </c>
      <c r="BW37" s="23"/>
      <c r="BX37" s="23"/>
      <c r="BY37" s="23"/>
      <c r="BZ37" s="13" t="s">
        <v>371</v>
      </c>
      <c r="CB37" s="89">
        <v>114902666.66</v>
      </c>
      <c r="CC37" s="89">
        <v>114789333</v>
      </c>
      <c r="CD37" s="101">
        <v>-113333.65999999642</v>
      </c>
      <c r="CN37" s="64">
        <v>114902666.66</v>
      </c>
      <c r="CO37" s="64">
        <v>114902666.66</v>
      </c>
      <c r="CV37" s="2" t="s">
        <v>363</v>
      </c>
      <c r="DA37" s="2" t="s">
        <v>503</v>
      </c>
      <c r="DB37" s="2">
        <v>1</v>
      </c>
      <c r="DC37" s="80">
        <v>1</v>
      </c>
      <c r="DD37" s="2">
        <v>1</v>
      </c>
      <c r="DE37" s="80">
        <v>1</v>
      </c>
      <c r="DF37" s="2">
        <v>1</v>
      </c>
      <c r="DG37" s="80">
        <v>1</v>
      </c>
      <c r="DH37" s="2">
        <v>1</v>
      </c>
      <c r="DI37" s="80">
        <v>0</v>
      </c>
      <c r="DJ37" s="80"/>
      <c r="DK37" s="80"/>
      <c r="DL37" s="80"/>
      <c r="DM37" s="80"/>
      <c r="DN37" s="80"/>
      <c r="DO37" s="80"/>
      <c r="EN37" s="93">
        <v>1</v>
      </c>
      <c r="EO37" s="93">
        <v>1</v>
      </c>
      <c r="EP37" s="93">
        <v>1</v>
      </c>
      <c r="EQ37" s="93">
        <v>0.75</v>
      </c>
    </row>
    <row r="38" spans="1:147" ht="119.45" customHeight="1" x14ac:dyDescent="0.25">
      <c r="A38" s="33"/>
      <c r="B38" s="33"/>
      <c r="C38" s="33"/>
      <c r="D38" s="33"/>
      <c r="E38" s="33"/>
      <c r="F38" s="33"/>
      <c r="G38" s="33"/>
      <c r="H38" s="33"/>
      <c r="I38" s="33"/>
      <c r="J38" s="33"/>
      <c r="K38" s="13" t="s">
        <v>57</v>
      </c>
      <c r="L38" s="13" t="s">
        <v>58</v>
      </c>
      <c r="M38" s="38" t="s">
        <v>59</v>
      </c>
      <c r="N38" s="13" t="s">
        <v>60</v>
      </c>
      <c r="O38" s="55" t="s">
        <v>289</v>
      </c>
      <c r="P38" s="55" t="s">
        <v>372</v>
      </c>
      <c r="Q38" s="33" t="s">
        <v>373</v>
      </c>
      <c r="R38" s="59" t="s">
        <v>374</v>
      </c>
      <c r="S38" s="59" t="s">
        <v>375</v>
      </c>
      <c r="T38" s="59" t="s">
        <v>376</v>
      </c>
      <c r="U38" s="55" t="s">
        <v>67</v>
      </c>
      <c r="V38" s="55">
        <v>4</v>
      </c>
      <c r="W38" s="60">
        <v>65912000</v>
      </c>
      <c r="X38" s="55" t="s">
        <v>377</v>
      </c>
      <c r="Y38" s="56">
        <v>1</v>
      </c>
      <c r="Z38" s="61">
        <v>1</v>
      </c>
      <c r="AA38" s="16">
        <v>1</v>
      </c>
      <c r="AB38" s="16">
        <v>0.25</v>
      </c>
      <c r="AC38" s="25">
        <v>7829687.6399999997</v>
      </c>
      <c r="AD38" s="29"/>
      <c r="AE38" s="16">
        <v>0</v>
      </c>
      <c r="AF38" s="16">
        <v>0</v>
      </c>
      <c r="AG38" s="62" t="s">
        <v>378</v>
      </c>
      <c r="AH38" s="62" t="s">
        <v>379</v>
      </c>
      <c r="AI38" s="63"/>
      <c r="AJ38" s="58" t="s">
        <v>380</v>
      </c>
      <c r="AK38" s="13">
        <v>1</v>
      </c>
      <c r="AL38" s="13">
        <v>2</v>
      </c>
      <c r="AM38" s="21">
        <v>1</v>
      </c>
      <c r="AN38" s="16">
        <v>1</v>
      </c>
      <c r="AO38" s="16">
        <v>0.5</v>
      </c>
      <c r="AP38" s="25">
        <v>1015645.69</v>
      </c>
      <c r="AQ38" s="14">
        <v>8845333.3300000001</v>
      </c>
      <c r="AR38" s="30">
        <v>0</v>
      </c>
      <c r="AS38" s="16">
        <v>0</v>
      </c>
      <c r="AT38" s="16">
        <v>0</v>
      </c>
      <c r="AU38" s="19" t="s">
        <v>471</v>
      </c>
      <c r="AV38" s="19" t="s">
        <v>472</v>
      </c>
      <c r="AW38" s="19" t="s">
        <v>535</v>
      </c>
      <c r="AX38" s="58" t="s">
        <v>380</v>
      </c>
      <c r="AY38" s="55">
        <v>1</v>
      </c>
      <c r="AZ38" s="13">
        <v>3</v>
      </c>
      <c r="BA38" s="21">
        <v>1</v>
      </c>
      <c r="BB38" s="16">
        <v>1</v>
      </c>
      <c r="BC38" s="16">
        <v>0.75</v>
      </c>
      <c r="BD38" s="25">
        <v>25680000</v>
      </c>
      <c r="BE38" s="14">
        <v>34525333.329999998</v>
      </c>
      <c r="BF38" s="22">
        <v>34525300</v>
      </c>
      <c r="BG38" s="16">
        <v>1</v>
      </c>
      <c r="BH38" s="16">
        <v>0.52380901808471902</v>
      </c>
      <c r="BI38" s="99" t="s">
        <v>605</v>
      </c>
      <c r="BJ38" s="99" t="s">
        <v>606</v>
      </c>
      <c r="BK38" s="99"/>
      <c r="BL38" s="58" t="s">
        <v>380</v>
      </c>
      <c r="BM38" s="55">
        <v>1</v>
      </c>
      <c r="BN38" s="13">
        <v>4</v>
      </c>
      <c r="BO38" s="21"/>
      <c r="BP38" s="16" t="s">
        <v>628</v>
      </c>
      <c r="BQ38" s="16">
        <v>0.75</v>
      </c>
      <c r="BR38" s="25">
        <v>31386666.670000002</v>
      </c>
      <c r="BS38" s="14">
        <v>65912000</v>
      </c>
      <c r="BT38" s="22"/>
      <c r="BU38" s="16" t="s">
        <v>628</v>
      </c>
      <c r="BV38" s="16">
        <v>0</v>
      </c>
      <c r="BW38" s="23"/>
      <c r="BX38" s="23"/>
      <c r="BY38" s="23"/>
      <c r="BZ38" s="13" t="s">
        <v>381</v>
      </c>
      <c r="CB38" s="89">
        <v>65912000</v>
      </c>
      <c r="CC38" s="89">
        <v>65626667</v>
      </c>
      <c r="CD38" s="101">
        <v>-285333</v>
      </c>
      <c r="CN38" s="64">
        <v>65912000</v>
      </c>
      <c r="CO38" s="64">
        <v>65912000</v>
      </c>
      <c r="CV38" s="2" t="s">
        <v>373</v>
      </c>
      <c r="DA38" s="2" t="s">
        <v>503</v>
      </c>
      <c r="DB38" s="2">
        <v>1</v>
      </c>
      <c r="DC38" s="80">
        <v>1</v>
      </c>
      <c r="DD38" s="2">
        <v>1</v>
      </c>
      <c r="DE38" s="80">
        <v>1</v>
      </c>
      <c r="DF38" s="2">
        <v>1</v>
      </c>
      <c r="DG38" s="80">
        <v>1</v>
      </c>
      <c r="DH38" s="2">
        <v>1</v>
      </c>
      <c r="DI38" s="80">
        <v>0</v>
      </c>
      <c r="DJ38" s="80"/>
      <c r="DK38" s="80"/>
      <c r="DL38" s="80"/>
      <c r="DM38" s="80"/>
      <c r="DN38" s="80"/>
      <c r="DO38" s="80"/>
      <c r="EN38" s="93">
        <v>1</v>
      </c>
      <c r="EO38" s="93">
        <v>1</v>
      </c>
      <c r="EP38" s="93">
        <v>1</v>
      </c>
      <c r="EQ38" s="93">
        <v>0.75</v>
      </c>
    </row>
    <row r="39" spans="1:147" ht="76.150000000000006" customHeight="1" x14ac:dyDescent="0.25">
      <c r="A39" s="55" t="s">
        <v>49</v>
      </c>
      <c r="B39" s="55" t="s">
        <v>49</v>
      </c>
      <c r="C39" s="55" t="s">
        <v>50</v>
      </c>
      <c r="D39" s="55" t="s">
        <v>51</v>
      </c>
      <c r="E39" s="55" t="s">
        <v>52</v>
      </c>
      <c r="F39" s="55" t="s">
        <v>49</v>
      </c>
      <c r="G39" s="55" t="s">
        <v>54</v>
      </c>
      <c r="H39" s="55" t="s">
        <v>55</v>
      </c>
      <c r="I39" s="55" t="s">
        <v>56</v>
      </c>
      <c r="J39" s="55" t="s">
        <v>49</v>
      </c>
      <c r="K39" s="13" t="s">
        <v>57</v>
      </c>
      <c r="L39" s="13" t="s">
        <v>58</v>
      </c>
      <c r="M39" s="38" t="s">
        <v>59</v>
      </c>
      <c r="N39" s="13" t="s">
        <v>60</v>
      </c>
      <c r="O39" s="55" t="s">
        <v>289</v>
      </c>
      <c r="P39" s="13" t="s">
        <v>382</v>
      </c>
      <c r="Q39" s="55" t="s">
        <v>383</v>
      </c>
      <c r="R39" s="55" t="s">
        <v>384</v>
      </c>
      <c r="S39" s="55" t="s">
        <v>385</v>
      </c>
      <c r="T39" s="55" t="s">
        <v>354</v>
      </c>
      <c r="U39" s="55" t="s">
        <v>317</v>
      </c>
      <c r="V39" s="13">
        <v>4</v>
      </c>
      <c r="W39" s="14">
        <v>175800000.33000001</v>
      </c>
      <c r="X39" s="13" t="s">
        <v>386</v>
      </c>
      <c r="Y39" s="31">
        <v>1</v>
      </c>
      <c r="Z39" s="15">
        <v>1</v>
      </c>
      <c r="AA39" s="16">
        <v>1</v>
      </c>
      <c r="AB39" s="16">
        <v>0.25</v>
      </c>
      <c r="AC39" s="25">
        <v>12333333</v>
      </c>
      <c r="AD39" s="29">
        <v>12333333</v>
      </c>
      <c r="AE39" s="16">
        <v>1</v>
      </c>
      <c r="AF39" s="16">
        <v>7.0155477684008483E-2</v>
      </c>
      <c r="AG39" s="18" t="s">
        <v>387</v>
      </c>
      <c r="AH39" s="18" t="s">
        <v>388</v>
      </c>
      <c r="AI39" s="19"/>
      <c r="AJ39" s="20" t="s">
        <v>386</v>
      </c>
      <c r="AK39" s="13">
        <v>1</v>
      </c>
      <c r="AL39" s="13">
        <v>2</v>
      </c>
      <c r="AM39" s="21">
        <v>1</v>
      </c>
      <c r="AN39" s="16">
        <v>1</v>
      </c>
      <c r="AO39" s="16">
        <v>0.5</v>
      </c>
      <c r="AP39" s="14">
        <v>35100000</v>
      </c>
      <c r="AQ39" s="14">
        <v>47433333</v>
      </c>
      <c r="AR39" s="30">
        <v>33966667</v>
      </c>
      <c r="AS39" s="16">
        <v>0.97610682344418009</v>
      </c>
      <c r="AT39" s="16">
        <v>0.26336746253179028</v>
      </c>
      <c r="AU39" s="19" t="s">
        <v>473</v>
      </c>
      <c r="AV39" s="19" t="s">
        <v>474</v>
      </c>
      <c r="AW39" s="19" t="s">
        <v>536</v>
      </c>
      <c r="AX39" s="20" t="s">
        <v>386</v>
      </c>
      <c r="AY39" s="13">
        <v>1</v>
      </c>
      <c r="AZ39" s="13">
        <v>3</v>
      </c>
      <c r="BA39" s="21">
        <v>1</v>
      </c>
      <c r="BB39" s="16">
        <v>1</v>
      </c>
      <c r="BC39" s="16">
        <v>0.75</v>
      </c>
      <c r="BD39" s="14">
        <v>56633333</v>
      </c>
      <c r="BE39" s="14">
        <v>104066666</v>
      </c>
      <c r="BF39" s="22">
        <v>55500000</v>
      </c>
      <c r="BG39" s="16">
        <v>0.97998823413765879</v>
      </c>
      <c r="BH39" s="16">
        <v>0.31569965811046136</v>
      </c>
      <c r="BI39" s="99" t="s">
        <v>607</v>
      </c>
      <c r="BJ39" s="99" t="s">
        <v>608</v>
      </c>
      <c r="BK39" s="99"/>
      <c r="BL39" s="20" t="s">
        <v>386</v>
      </c>
      <c r="BM39" s="13">
        <v>1</v>
      </c>
      <c r="BN39" s="13">
        <v>4</v>
      </c>
      <c r="BO39" s="21"/>
      <c r="BP39" s="16" t="s">
        <v>628</v>
      </c>
      <c r="BQ39" s="16">
        <v>0.75</v>
      </c>
      <c r="BR39" s="25">
        <v>71733334</v>
      </c>
      <c r="BS39" s="14">
        <v>175800000</v>
      </c>
      <c r="BT39" s="22"/>
      <c r="BU39" s="16" t="s">
        <v>628</v>
      </c>
      <c r="BV39" s="16">
        <v>0</v>
      </c>
      <c r="BW39" s="23"/>
      <c r="BX39" s="23"/>
      <c r="BY39" s="23"/>
      <c r="BZ39" s="13" t="s">
        <v>389</v>
      </c>
      <c r="CB39" s="89">
        <v>175800000.33000001</v>
      </c>
      <c r="CC39" s="89">
        <v>172966666</v>
      </c>
      <c r="CD39" s="101">
        <v>-2833334.3300000131</v>
      </c>
      <c r="CN39" s="64">
        <v>175800000</v>
      </c>
      <c r="CO39" s="64">
        <v>175800000.33000001</v>
      </c>
      <c r="CV39" s="2" t="s">
        <v>383</v>
      </c>
      <c r="DA39" s="2" t="s">
        <v>503</v>
      </c>
      <c r="DB39" s="2">
        <v>1</v>
      </c>
      <c r="DC39" s="80">
        <v>1</v>
      </c>
      <c r="DD39" s="2">
        <v>1</v>
      </c>
      <c r="DE39" s="80">
        <v>1</v>
      </c>
      <c r="DF39" s="2">
        <v>1</v>
      </c>
      <c r="DG39" s="80">
        <v>1</v>
      </c>
      <c r="DH39" s="2">
        <v>1</v>
      </c>
      <c r="DI39" s="80">
        <v>0</v>
      </c>
      <c r="DJ39" s="80"/>
      <c r="DK39" s="80"/>
      <c r="DL39" s="80"/>
      <c r="DM39" s="80"/>
      <c r="DN39" s="80"/>
      <c r="DO39" s="80"/>
      <c r="EN39" s="93">
        <v>1</v>
      </c>
      <c r="EO39" s="93">
        <v>1</v>
      </c>
      <c r="EP39" s="93">
        <v>1</v>
      </c>
      <c r="EQ39" s="93">
        <v>0.75</v>
      </c>
    </row>
    <row r="40" spans="1:147" ht="90" customHeight="1" x14ac:dyDescent="0.25">
      <c r="A40" s="55" t="s">
        <v>49</v>
      </c>
      <c r="B40" s="55" t="s">
        <v>49</v>
      </c>
      <c r="C40" s="55" t="s">
        <v>50</v>
      </c>
      <c r="D40" s="55" t="s">
        <v>51</v>
      </c>
      <c r="E40" s="55" t="s">
        <v>52</v>
      </c>
      <c r="F40" s="55" t="s">
        <v>49</v>
      </c>
      <c r="G40" s="55" t="s">
        <v>54</v>
      </c>
      <c r="H40" s="55" t="s">
        <v>112</v>
      </c>
      <c r="I40" s="55" t="s">
        <v>86</v>
      </c>
      <c r="J40" s="55" t="s">
        <v>49</v>
      </c>
      <c r="K40" s="55" t="s">
        <v>57</v>
      </c>
      <c r="L40" s="55" t="s">
        <v>58</v>
      </c>
      <c r="M40" s="38" t="s">
        <v>59</v>
      </c>
      <c r="N40" s="55" t="s">
        <v>60</v>
      </c>
      <c r="O40" s="55" t="s">
        <v>289</v>
      </c>
      <c r="P40" s="55" t="s">
        <v>390</v>
      </c>
      <c r="Q40" s="55" t="s">
        <v>391</v>
      </c>
      <c r="R40" s="55" t="s">
        <v>392</v>
      </c>
      <c r="S40" s="55" t="s">
        <v>393</v>
      </c>
      <c r="T40" s="55" t="s">
        <v>394</v>
      </c>
      <c r="U40" s="55" t="s">
        <v>67</v>
      </c>
      <c r="V40" s="56">
        <v>4</v>
      </c>
      <c r="W40" s="60">
        <v>210023234</v>
      </c>
      <c r="X40" s="55" t="s">
        <v>395</v>
      </c>
      <c r="Y40" s="55">
        <v>1</v>
      </c>
      <c r="Z40" s="61">
        <v>1</v>
      </c>
      <c r="AA40" s="16">
        <v>1</v>
      </c>
      <c r="AB40" s="16">
        <v>0.25</v>
      </c>
      <c r="AC40" s="14">
        <v>13909267</v>
      </c>
      <c r="AD40" s="17">
        <v>14275300</v>
      </c>
      <c r="AE40" s="16">
        <v>1</v>
      </c>
      <c r="AF40" s="16">
        <v>6.7970098965336373E-2</v>
      </c>
      <c r="AG40" s="62" t="s">
        <v>396</v>
      </c>
      <c r="AH40" s="62" t="s">
        <v>397</v>
      </c>
      <c r="AI40" s="63"/>
      <c r="AJ40" s="58" t="s">
        <v>398</v>
      </c>
      <c r="AK40" s="13">
        <v>1</v>
      </c>
      <c r="AL40" s="13">
        <v>2</v>
      </c>
      <c r="AM40" s="21">
        <v>1</v>
      </c>
      <c r="AN40" s="16">
        <v>1</v>
      </c>
      <c r="AO40" s="16">
        <v>0.5</v>
      </c>
      <c r="AP40" s="14">
        <v>47913633.670000002</v>
      </c>
      <c r="AQ40" s="14">
        <v>61822900.670000002</v>
      </c>
      <c r="AR40" s="22">
        <v>48279671</v>
      </c>
      <c r="AS40" s="16">
        <v>1</v>
      </c>
      <c r="AT40" s="16">
        <v>0.29784786096570631</v>
      </c>
      <c r="AU40" s="19" t="s">
        <v>475</v>
      </c>
      <c r="AV40" s="19" t="s">
        <v>476</v>
      </c>
      <c r="AW40" s="19" t="s">
        <v>537</v>
      </c>
      <c r="AX40" s="58" t="s">
        <v>398</v>
      </c>
      <c r="AY40" s="55">
        <v>1</v>
      </c>
      <c r="AZ40" s="13">
        <v>3</v>
      </c>
      <c r="BA40" s="21">
        <v>1</v>
      </c>
      <c r="BB40" s="16">
        <v>1</v>
      </c>
      <c r="BC40" s="16">
        <v>0.75</v>
      </c>
      <c r="BD40" s="14">
        <v>61476329.329999998</v>
      </c>
      <c r="BE40" s="14">
        <v>123299230</v>
      </c>
      <c r="BF40" s="22">
        <v>65043000</v>
      </c>
      <c r="BG40" s="16">
        <v>1</v>
      </c>
      <c r="BH40" s="16">
        <v>0.30969430744029014</v>
      </c>
      <c r="BI40" s="99" t="s">
        <v>609</v>
      </c>
      <c r="BJ40" s="99" t="s">
        <v>610</v>
      </c>
      <c r="BK40" s="99"/>
      <c r="BL40" s="58" t="s">
        <v>398</v>
      </c>
      <c r="BM40" s="55">
        <v>1</v>
      </c>
      <c r="BN40" s="13">
        <v>4</v>
      </c>
      <c r="BO40" s="21"/>
      <c r="BP40" s="16" t="s">
        <v>628</v>
      </c>
      <c r="BQ40" s="16">
        <v>0.75</v>
      </c>
      <c r="BR40" s="60">
        <v>86724004</v>
      </c>
      <c r="BS40" s="14">
        <v>210023234</v>
      </c>
      <c r="BT40" s="22"/>
      <c r="BU40" s="16" t="s">
        <v>628</v>
      </c>
      <c r="BV40" s="16">
        <v>0</v>
      </c>
      <c r="BW40" s="23"/>
      <c r="BX40" s="23"/>
      <c r="BY40" s="23"/>
      <c r="BZ40" s="13" t="s">
        <v>399</v>
      </c>
      <c r="CB40" s="89">
        <v>210023234</v>
      </c>
      <c r="CC40" s="89">
        <v>204532733</v>
      </c>
      <c r="CD40" s="101">
        <v>-5490501</v>
      </c>
      <c r="CN40" s="64">
        <v>210023234</v>
      </c>
      <c r="CO40" s="64">
        <v>210023234</v>
      </c>
      <c r="CV40" s="2" t="s">
        <v>391</v>
      </c>
      <c r="DA40" s="2" t="s">
        <v>503</v>
      </c>
      <c r="DB40" s="2">
        <v>1</v>
      </c>
      <c r="DC40" s="80">
        <v>1</v>
      </c>
      <c r="DD40" s="2">
        <v>1</v>
      </c>
      <c r="DE40" s="80">
        <v>1</v>
      </c>
      <c r="DF40" s="2">
        <v>1</v>
      </c>
      <c r="DG40" s="80">
        <v>1</v>
      </c>
      <c r="DH40" s="2">
        <v>1</v>
      </c>
      <c r="DI40" s="80">
        <v>0</v>
      </c>
      <c r="DJ40" s="80"/>
      <c r="DK40" s="80"/>
      <c r="DL40" s="80"/>
      <c r="DM40" s="80"/>
      <c r="DN40" s="80"/>
      <c r="DO40" s="80"/>
      <c r="EN40" s="93">
        <v>1</v>
      </c>
      <c r="EO40" s="93">
        <v>1</v>
      </c>
      <c r="EP40" s="93">
        <v>1</v>
      </c>
      <c r="EQ40" s="93">
        <v>0.75</v>
      </c>
    </row>
    <row r="41" spans="1:147" ht="145.15" customHeight="1" x14ac:dyDescent="0.25">
      <c r="A41" s="13" t="s">
        <v>49</v>
      </c>
      <c r="B41" s="13" t="s">
        <v>49</v>
      </c>
      <c r="C41" s="13" t="s">
        <v>49</v>
      </c>
      <c r="D41" s="13" t="s">
        <v>49</v>
      </c>
      <c r="E41" s="13" t="s">
        <v>49</v>
      </c>
      <c r="F41" s="13" t="s">
        <v>49</v>
      </c>
      <c r="G41" s="13" t="s">
        <v>54</v>
      </c>
      <c r="H41" s="13" t="s">
        <v>400</v>
      </c>
      <c r="I41" s="13" t="s">
        <v>401</v>
      </c>
      <c r="J41" s="13" t="s">
        <v>49</v>
      </c>
      <c r="K41" s="13" t="s">
        <v>49</v>
      </c>
      <c r="L41" s="13" t="s">
        <v>49</v>
      </c>
      <c r="M41" s="13" t="s">
        <v>49</v>
      </c>
      <c r="N41" s="13" t="s">
        <v>49</v>
      </c>
      <c r="O41" s="13" t="s">
        <v>402</v>
      </c>
      <c r="P41" s="13" t="s">
        <v>153</v>
      </c>
      <c r="Q41" s="13" t="s">
        <v>403</v>
      </c>
      <c r="R41" s="13" t="s">
        <v>404</v>
      </c>
      <c r="S41" s="13" t="s">
        <v>405</v>
      </c>
      <c r="T41" s="13" t="s">
        <v>406</v>
      </c>
      <c r="U41" s="13" t="s">
        <v>317</v>
      </c>
      <c r="V41" s="13">
        <v>3</v>
      </c>
      <c r="W41" s="14"/>
      <c r="X41" s="13" t="s">
        <v>407</v>
      </c>
      <c r="Y41" s="13"/>
      <c r="Z41" s="15"/>
      <c r="AA41" s="16" t="s">
        <v>628</v>
      </c>
      <c r="AB41" s="16">
        <v>0</v>
      </c>
      <c r="AC41" s="14"/>
      <c r="AD41" s="17"/>
      <c r="AE41" s="16" t="s">
        <v>628</v>
      </c>
      <c r="AF41" s="16" t="s">
        <v>628</v>
      </c>
      <c r="AG41" s="18" t="s">
        <v>408</v>
      </c>
      <c r="AH41" s="18" t="s">
        <v>49</v>
      </c>
      <c r="AI41" s="19"/>
      <c r="AJ41" s="20" t="s">
        <v>409</v>
      </c>
      <c r="AK41" s="13">
        <v>1</v>
      </c>
      <c r="AL41" s="13">
        <v>1</v>
      </c>
      <c r="AM41" s="21">
        <v>1</v>
      </c>
      <c r="AN41" s="16">
        <v>1</v>
      </c>
      <c r="AO41" s="16">
        <v>0.33333333333333331</v>
      </c>
      <c r="AP41" s="14"/>
      <c r="AQ41" s="14" t="s">
        <v>628</v>
      </c>
      <c r="AR41" s="22"/>
      <c r="AS41" s="16" t="s">
        <v>628</v>
      </c>
      <c r="AT41" s="16" t="s">
        <v>628</v>
      </c>
      <c r="AU41" s="19" t="s">
        <v>477</v>
      </c>
      <c r="AV41" s="19" t="s">
        <v>478</v>
      </c>
      <c r="AW41" s="19" t="s">
        <v>531</v>
      </c>
      <c r="AX41" s="20" t="s">
        <v>409</v>
      </c>
      <c r="AY41" s="13">
        <v>1</v>
      </c>
      <c r="AZ41" s="13">
        <v>2</v>
      </c>
      <c r="BA41" s="21">
        <v>1</v>
      </c>
      <c r="BB41" s="16">
        <v>1</v>
      </c>
      <c r="BC41" s="16">
        <v>0.66666666666666663</v>
      </c>
      <c r="BD41" s="14"/>
      <c r="BE41" s="14"/>
      <c r="BF41" s="22"/>
      <c r="BG41" s="16" t="s">
        <v>628</v>
      </c>
      <c r="BH41" s="16" t="s">
        <v>628</v>
      </c>
      <c r="BI41" s="99" t="s">
        <v>611</v>
      </c>
      <c r="BJ41" s="99" t="s">
        <v>612</v>
      </c>
      <c r="BK41" s="99"/>
      <c r="BL41" s="20" t="s">
        <v>409</v>
      </c>
      <c r="BM41" s="13">
        <v>1</v>
      </c>
      <c r="BN41" s="13">
        <v>3</v>
      </c>
      <c r="BO41" s="21"/>
      <c r="BP41" s="16" t="s">
        <v>628</v>
      </c>
      <c r="BQ41" s="16">
        <v>0.66666666666666663</v>
      </c>
      <c r="BR41" s="14"/>
      <c r="BS41" s="14"/>
      <c r="BT41" s="22"/>
      <c r="BU41" s="16" t="s">
        <v>628</v>
      </c>
      <c r="BV41" s="16" t="s">
        <v>628</v>
      </c>
      <c r="BW41" s="23"/>
      <c r="BX41" s="23"/>
      <c r="BY41" s="23"/>
      <c r="BZ41" s="13" t="s">
        <v>410</v>
      </c>
      <c r="CB41" s="89"/>
      <c r="CC41" s="89">
        <v>0</v>
      </c>
      <c r="CD41" s="101">
        <v>0</v>
      </c>
      <c r="CN41" s="64">
        <v>0</v>
      </c>
      <c r="CO41" s="64">
        <v>0</v>
      </c>
      <c r="CV41" s="2" t="s">
        <v>403</v>
      </c>
      <c r="DA41" s="2" t="s">
        <v>503</v>
      </c>
      <c r="DB41" s="2" t="s">
        <v>628</v>
      </c>
      <c r="DC41" s="80" t="s">
        <v>628</v>
      </c>
      <c r="DD41" s="2">
        <v>1</v>
      </c>
      <c r="DE41" s="80">
        <v>1</v>
      </c>
      <c r="DF41" s="2">
        <v>1</v>
      </c>
      <c r="DG41" s="80">
        <v>1</v>
      </c>
      <c r="DH41" s="2">
        <v>1</v>
      </c>
      <c r="DI41" s="80">
        <v>0</v>
      </c>
      <c r="DJ41" s="80"/>
      <c r="DK41" s="80"/>
      <c r="DL41" s="80"/>
      <c r="DM41" s="80"/>
      <c r="DN41" s="80"/>
      <c r="DO41" s="80"/>
      <c r="EN41" s="93" t="s">
        <v>628</v>
      </c>
      <c r="EO41" s="93">
        <v>1</v>
      </c>
      <c r="EP41" s="93">
        <v>1</v>
      </c>
      <c r="EQ41" s="93">
        <v>0.66666666666666663</v>
      </c>
    </row>
    <row r="42" spans="1:147" ht="60" customHeight="1" x14ac:dyDescent="0.25">
      <c r="A42" s="13" t="s">
        <v>49</v>
      </c>
      <c r="B42" s="13" t="s">
        <v>49</v>
      </c>
      <c r="C42" s="13" t="s">
        <v>50</v>
      </c>
      <c r="D42" s="13" t="s">
        <v>51</v>
      </c>
      <c r="E42" s="13" t="s">
        <v>411</v>
      </c>
      <c r="F42" s="13" t="s">
        <v>49</v>
      </c>
      <c r="G42" s="13" t="s">
        <v>54</v>
      </c>
      <c r="H42" s="13" t="s">
        <v>300</v>
      </c>
      <c r="I42" s="13" t="s">
        <v>412</v>
      </c>
      <c r="J42" s="13" t="s">
        <v>413</v>
      </c>
      <c r="K42" s="13" t="s">
        <v>57</v>
      </c>
      <c r="L42" s="13" t="s">
        <v>58</v>
      </c>
      <c r="M42" s="13" t="s">
        <v>59</v>
      </c>
      <c r="N42" s="13" t="s">
        <v>60</v>
      </c>
      <c r="O42" s="13" t="s">
        <v>289</v>
      </c>
      <c r="P42" s="13" t="s">
        <v>302</v>
      </c>
      <c r="Q42" s="13" t="s">
        <v>414</v>
      </c>
      <c r="R42" s="13" t="s">
        <v>415</v>
      </c>
      <c r="S42" s="13" t="s">
        <v>416</v>
      </c>
      <c r="T42" s="13" t="s">
        <v>417</v>
      </c>
      <c r="U42" s="13" t="s">
        <v>317</v>
      </c>
      <c r="V42" s="13">
        <v>4</v>
      </c>
      <c r="W42" s="14">
        <v>200473333.33000001</v>
      </c>
      <c r="X42" s="13" t="s">
        <v>418</v>
      </c>
      <c r="Y42" s="13">
        <v>1</v>
      </c>
      <c r="Z42" s="15">
        <v>1</v>
      </c>
      <c r="AA42" s="16">
        <v>1</v>
      </c>
      <c r="AB42" s="16">
        <v>0.25</v>
      </c>
      <c r="AC42" s="14">
        <v>23400000</v>
      </c>
      <c r="AD42" s="17">
        <v>5100000</v>
      </c>
      <c r="AE42" s="16">
        <v>0.21794871794871795</v>
      </c>
      <c r="AF42" s="16">
        <v>2.5439792491527381E-2</v>
      </c>
      <c r="AG42" s="18" t="s">
        <v>419</v>
      </c>
      <c r="AH42" s="18" t="s">
        <v>420</v>
      </c>
      <c r="AI42" s="19"/>
      <c r="AJ42" s="20" t="s">
        <v>418</v>
      </c>
      <c r="AK42" s="13">
        <v>1</v>
      </c>
      <c r="AL42" s="13">
        <v>2</v>
      </c>
      <c r="AM42" s="21">
        <v>1</v>
      </c>
      <c r="AN42" s="16">
        <v>1</v>
      </c>
      <c r="AO42" s="16">
        <v>0.5</v>
      </c>
      <c r="AP42" s="14">
        <v>57660000</v>
      </c>
      <c r="AQ42" s="14">
        <v>81060000</v>
      </c>
      <c r="AR42" s="22">
        <v>75960000</v>
      </c>
      <c r="AS42" s="16">
        <v>1</v>
      </c>
      <c r="AT42" s="16">
        <v>0.40434305477709986</v>
      </c>
      <c r="AU42" s="19" t="s">
        <v>479</v>
      </c>
      <c r="AV42" s="19" t="s">
        <v>480</v>
      </c>
      <c r="AW42" s="19" t="s">
        <v>537</v>
      </c>
      <c r="AX42" s="20" t="s">
        <v>418</v>
      </c>
      <c r="AY42" s="13">
        <v>1</v>
      </c>
      <c r="AZ42" s="13">
        <v>3</v>
      </c>
      <c r="BA42" s="21">
        <v>1</v>
      </c>
      <c r="BB42" s="16">
        <v>1</v>
      </c>
      <c r="BC42" s="16">
        <v>0.75</v>
      </c>
      <c r="BD42" s="14">
        <v>51790000</v>
      </c>
      <c r="BE42" s="14">
        <v>132850000</v>
      </c>
      <c r="BF42" s="22">
        <v>43200000</v>
      </c>
      <c r="BG42" s="16">
        <v>0.83413786445259708</v>
      </c>
      <c r="BH42" s="16">
        <v>0.21549000698705545</v>
      </c>
      <c r="BI42" s="99" t="s">
        <v>613</v>
      </c>
      <c r="BJ42" s="99" t="s">
        <v>614</v>
      </c>
      <c r="BK42" s="99"/>
      <c r="BL42" s="20" t="s">
        <v>418</v>
      </c>
      <c r="BM42" s="13">
        <v>1</v>
      </c>
      <c r="BN42" s="13">
        <v>4</v>
      </c>
      <c r="BO42" s="21"/>
      <c r="BP42" s="16" t="s">
        <v>628</v>
      </c>
      <c r="BQ42" s="16">
        <v>0.75</v>
      </c>
      <c r="BR42" s="14">
        <v>67623333.329999998</v>
      </c>
      <c r="BS42" s="14">
        <v>200473333.32999998</v>
      </c>
      <c r="BT42" s="22"/>
      <c r="BU42" s="16" t="s">
        <v>628</v>
      </c>
      <c r="BV42" s="16">
        <v>0</v>
      </c>
      <c r="BW42" s="23"/>
      <c r="BX42" s="23"/>
      <c r="BY42" s="23"/>
      <c r="BZ42" s="13" t="s">
        <v>410</v>
      </c>
      <c r="CB42" s="89">
        <v>200473333.33000001</v>
      </c>
      <c r="CC42" s="89">
        <v>206233334</v>
      </c>
      <c r="CD42" s="101">
        <v>5760000.6699999869</v>
      </c>
      <c r="CN42" s="64">
        <v>200473333.32999998</v>
      </c>
      <c r="CO42" s="64">
        <v>200473333.33000001</v>
      </c>
      <c r="CV42" s="2" t="s">
        <v>414</v>
      </c>
      <c r="DA42" s="2" t="s">
        <v>503</v>
      </c>
      <c r="DB42" s="2">
        <v>1</v>
      </c>
      <c r="DC42" s="80">
        <v>1</v>
      </c>
      <c r="DD42" s="2">
        <v>1</v>
      </c>
      <c r="DE42" s="80">
        <v>1</v>
      </c>
      <c r="DF42" s="2">
        <v>1</v>
      </c>
      <c r="DG42" s="80">
        <v>1</v>
      </c>
      <c r="DH42" s="2">
        <v>1</v>
      </c>
      <c r="DI42" s="80">
        <v>0</v>
      </c>
      <c r="DJ42" s="80"/>
      <c r="DK42" s="80"/>
      <c r="DL42" s="80"/>
      <c r="DM42" s="80"/>
      <c r="DN42" s="80"/>
      <c r="DO42" s="80"/>
      <c r="EN42" s="93">
        <v>1</v>
      </c>
      <c r="EO42" s="93">
        <v>1</v>
      </c>
      <c r="EP42" s="93">
        <v>1</v>
      </c>
      <c r="EQ42" s="93">
        <v>0.75</v>
      </c>
    </row>
  </sheetData>
  <mergeCells count="60">
    <mergeCell ref="EI6:EL6"/>
    <mergeCell ref="EN6:EQ6"/>
    <mergeCell ref="DM7:DP7"/>
    <mergeCell ref="A1:C3"/>
    <mergeCell ref="D1:BR1"/>
    <mergeCell ref="D2:BR2"/>
    <mergeCell ref="D3:BR3"/>
    <mergeCell ref="A4:BR4"/>
    <mergeCell ref="M6:M7"/>
    <mergeCell ref="AJ5:AW5"/>
    <mergeCell ref="AX5:BK5"/>
    <mergeCell ref="BL5:BY5"/>
    <mergeCell ref="A6:A7"/>
    <mergeCell ref="B6:B7"/>
    <mergeCell ref="C6:C7"/>
    <mergeCell ref="D6:D7"/>
    <mergeCell ref="E6:E7"/>
    <mergeCell ref="F6:F7"/>
    <mergeCell ref="G6:G7"/>
    <mergeCell ref="A5:J5"/>
    <mergeCell ref="K5:N5"/>
    <mergeCell ref="O5:P5"/>
    <mergeCell ref="R5:W5"/>
    <mergeCell ref="X5:AI5"/>
    <mergeCell ref="H6:H7"/>
    <mergeCell ref="I6:I7"/>
    <mergeCell ref="J6:J7"/>
    <mergeCell ref="K6:K7"/>
    <mergeCell ref="L6:L7"/>
    <mergeCell ref="AY6:BC6"/>
    <mergeCell ref="N6:N7"/>
    <mergeCell ref="O6:O7"/>
    <mergeCell ref="P6:P7"/>
    <mergeCell ref="Q6:U6"/>
    <mergeCell ref="X6:X7"/>
    <mergeCell ref="Y6:AB6"/>
    <mergeCell ref="AC6:AF6"/>
    <mergeCell ref="AJ6:AJ7"/>
    <mergeCell ref="AK6:AO6"/>
    <mergeCell ref="AP6:AT6"/>
    <mergeCell ref="AX6:AX7"/>
    <mergeCell ref="DB6:DC6"/>
    <mergeCell ref="DD6:DE6"/>
    <mergeCell ref="DF6:DG6"/>
    <mergeCell ref="DH6:DI6"/>
    <mergeCell ref="BD6:BH6"/>
    <mergeCell ref="BL6:BL7"/>
    <mergeCell ref="BM6:BQ6"/>
    <mergeCell ref="BR6:BV6"/>
    <mergeCell ref="BZ6:BZ7"/>
    <mergeCell ref="DZ6:EA6"/>
    <mergeCell ref="EB6:EC6"/>
    <mergeCell ref="ED6:EE6"/>
    <mergeCell ref="EF6:EG6"/>
    <mergeCell ref="DQ5:DX5"/>
    <mergeCell ref="DZ5:EG5"/>
    <mergeCell ref="DQ6:DR6"/>
    <mergeCell ref="DS6:DT6"/>
    <mergeCell ref="DU6:DV6"/>
    <mergeCell ref="DW6:DX6"/>
  </mergeCells>
  <phoneticPr fontId="4" type="noConversion"/>
  <dataValidations disablePrompts="1" count="6">
    <dataValidation allowBlank="1" showInputMessage="1" showErrorMessage="1" prompt="Seleccione la Política del Modelo Integrado de Planeación y Gestión al cual corresponde el indicador o actividad. En caso que no corresponda seleccionar No Aplica (N/A)." sqref="I6" xr:uid="{C986ECBF-78BB-42D6-BD44-F4680C1DA32C}"/>
    <dataValidation allowBlank="1" showInputMessage="1" showErrorMessage="1" promptTitle="Descripción de la meta" prompt="Realice una breve descripción del entregable  con el cual se evidencia el avance o cumplimiento de la meta programada en el trimestre." sqref="Y23 AX14 BL14 AY23:AY24 AJ14 BM23:BM24 AK23:AK24" xr:uid="{87D29413-4040-48EE-9618-976AA0FEFD64}"/>
    <dataValidation allowBlank="1" showInputMessage="1" showErrorMessage="1" promptTitle="Programación Meta" prompt="Ingrese la meta física a ejecutar (valor) durante el trimestre, para cumplir la meta anual." sqref="BM14 AY14 AK14" xr:uid="{72BE1189-C1DB-4922-9E1E-413C8E665EDA}"/>
    <dataValidation allowBlank="1" showInputMessage="1" showErrorMessage="1" promptTitle="Nombre del indicador " prompt="Coloque el nombre del indicador con el cual va a medir la actividad." sqref="S15:S18 S20 S25 BM25 Y25 AY25 AK25" xr:uid="{913EE142-3F65-4A7A-8D06-734950B48D7C}"/>
    <dataValidation allowBlank="1" showInputMessage="1" showErrorMessage="1" promptTitle="Fórmula indicador" prompt="Escriba la fórmula de cálculo con la cual va a medir el indicador" sqref="T15:T18 T20 T23:T25" xr:uid="{697ED360-3C94-4590-8BA1-646ADDAC69C8}"/>
    <dataValidation allowBlank="1" showInputMessage="1" showErrorMessage="1" promptTitle="Unidad de medida" prompt="Escriba la unidad de medida en la cual se va a presentar el resultado del indicador. (porcentaje, número, pesos, etc)" sqref="U15:U18" xr:uid="{F0D92682-90DF-4E86-8D87-78BE83B107B9}"/>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734E4-59E5-4B1F-AC08-A68086EBFD2D}">
  <dimension ref="A1:T40"/>
  <sheetViews>
    <sheetView topLeftCell="H1" workbookViewId="0">
      <selection activeCell="U9" sqref="U9"/>
    </sheetView>
  </sheetViews>
  <sheetFormatPr baseColWidth="10" defaultRowHeight="15" x14ac:dyDescent="0.25"/>
  <cols>
    <col min="1" max="4" width="5.28515625" hidden="1" customWidth="1"/>
    <col min="5" max="5" width="7.7109375" hidden="1" customWidth="1"/>
    <col min="6" max="7" width="8.85546875" hidden="1" customWidth="1"/>
    <col min="8" max="8" width="32.5703125" customWidth="1"/>
    <col min="9" max="10" width="8.28515625" customWidth="1"/>
    <col min="11" max="11" width="17.85546875" customWidth="1"/>
    <col min="12" max="13" width="8.140625" customWidth="1"/>
    <col min="14" max="15" width="17.85546875" customWidth="1"/>
    <col min="16" max="16" width="9.28515625" customWidth="1"/>
    <col min="19" max="20" width="0" hidden="1" customWidth="1"/>
  </cols>
  <sheetData>
    <row r="1" spans="1:20" ht="39.6" customHeight="1" x14ac:dyDescent="0.25">
      <c r="A1">
        <v>11</v>
      </c>
      <c r="G1" s="95">
        <v>35</v>
      </c>
      <c r="H1" s="179" t="s">
        <v>540</v>
      </c>
      <c r="I1" s="180"/>
      <c r="J1" s="180"/>
      <c r="K1" s="180"/>
      <c r="L1" s="180"/>
      <c r="M1" s="180"/>
      <c r="N1" s="180"/>
      <c r="O1" s="180"/>
      <c r="P1" s="181"/>
    </row>
    <row r="2" spans="1:20" x14ac:dyDescent="0.25">
      <c r="H2" s="182" t="s">
        <v>539</v>
      </c>
      <c r="I2" s="183"/>
      <c r="J2" s="183"/>
      <c r="K2" s="183"/>
      <c r="L2" s="183"/>
      <c r="M2" s="183"/>
      <c r="N2" s="183"/>
      <c r="O2" s="183"/>
      <c r="P2" s="184"/>
    </row>
    <row r="3" spans="1:20" ht="15.75" thickBot="1" x14ac:dyDescent="0.3">
      <c r="H3" s="185" t="s">
        <v>615</v>
      </c>
      <c r="I3" s="186"/>
      <c r="J3" s="186"/>
      <c r="K3" s="186"/>
      <c r="L3" s="186"/>
      <c r="M3" s="186"/>
      <c r="N3" s="186"/>
      <c r="O3" s="186"/>
      <c r="P3" s="187"/>
    </row>
    <row r="4" spans="1:20" ht="15.75" thickBot="1" x14ac:dyDescent="0.3">
      <c r="H4" s="84" t="s">
        <v>494</v>
      </c>
      <c r="I4" s="86" t="s">
        <v>439</v>
      </c>
    </row>
    <row r="5" spans="1:20" x14ac:dyDescent="0.25">
      <c r="H5" s="190" t="s">
        <v>447</v>
      </c>
      <c r="I5" s="191"/>
      <c r="J5" s="191"/>
      <c r="K5" s="191"/>
      <c r="L5" s="195" t="s">
        <v>629</v>
      </c>
      <c r="M5" s="196"/>
      <c r="N5" s="196"/>
      <c r="O5" s="196"/>
      <c r="P5" s="197"/>
    </row>
    <row r="6" spans="1:20" x14ac:dyDescent="0.25">
      <c r="H6" s="188" t="s">
        <v>25</v>
      </c>
      <c r="I6" s="189" t="s">
        <v>425</v>
      </c>
      <c r="J6" s="189" t="s">
        <v>630</v>
      </c>
      <c r="K6" s="189"/>
      <c r="L6" s="193" t="s">
        <v>444</v>
      </c>
      <c r="M6" s="194"/>
      <c r="N6" s="189" t="s">
        <v>445</v>
      </c>
      <c r="O6" s="189"/>
      <c r="P6" s="192"/>
    </row>
    <row r="7" spans="1:20" x14ac:dyDescent="0.25">
      <c r="H7" s="188"/>
      <c r="I7" s="189"/>
      <c r="J7" s="105" t="s">
        <v>513</v>
      </c>
      <c r="K7" s="105" t="s">
        <v>446</v>
      </c>
      <c r="L7" s="105" t="s">
        <v>41</v>
      </c>
      <c r="M7" s="106" t="s">
        <v>625</v>
      </c>
      <c r="N7" s="106" t="s">
        <v>41</v>
      </c>
      <c r="O7" s="106" t="s">
        <v>42</v>
      </c>
      <c r="P7" s="107" t="s">
        <v>625</v>
      </c>
    </row>
    <row r="8" spans="1:20" ht="24.6" customHeight="1" x14ac:dyDescent="0.25">
      <c r="B8" s="87" t="s">
        <v>437</v>
      </c>
      <c r="C8" s="87" t="s">
        <v>438</v>
      </c>
      <c r="D8" s="87" t="s">
        <v>439</v>
      </c>
      <c r="E8" s="87" t="s">
        <v>440</v>
      </c>
      <c r="G8" s="91">
        <v>9</v>
      </c>
      <c r="H8" s="108" t="s">
        <v>421</v>
      </c>
      <c r="I8" s="13">
        <v>100</v>
      </c>
      <c r="J8" s="83"/>
      <c r="K8" s="13"/>
      <c r="L8" s="13"/>
      <c r="M8" s="81"/>
      <c r="N8" s="66"/>
      <c r="O8" s="66"/>
      <c r="P8" s="109"/>
      <c r="S8" s="91" t="s">
        <v>541</v>
      </c>
      <c r="T8" s="91" t="s">
        <v>542</v>
      </c>
    </row>
    <row r="9" spans="1:20" ht="24.6" customHeight="1" x14ac:dyDescent="0.25">
      <c r="A9" s="91">
        <v>110</v>
      </c>
      <c r="B9" s="85">
        <v>1</v>
      </c>
      <c r="C9" s="85">
        <v>2</v>
      </c>
      <c r="D9" s="85">
        <v>1</v>
      </c>
      <c r="E9" s="85">
        <v>2</v>
      </c>
      <c r="F9" s="91">
        <v>1</v>
      </c>
      <c r="G9" s="91">
        <v>1</v>
      </c>
      <c r="H9" s="108" t="s">
        <v>61</v>
      </c>
      <c r="I9" s="13">
        <v>110</v>
      </c>
      <c r="J9" s="92">
        <v>2</v>
      </c>
      <c r="K9" s="78">
        <v>946247689</v>
      </c>
      <c r="L9" s="13">
        <v>1</v>
      </c>
      <c r="M9" s="82">
        <v>1</v>
      </c>
      <c r="N9" s="78">
        <v>558123987</v>
      </c>
      <c r="O9" s="78">
        <v>541633564.32999992</v>
      </c>
      <c r="P9" s="110">
        <v>0.97045383632651494</v>
      </c>
      <c r="Q9" s="135">
        <f>O9/K9</f>
        <v>0.57240146594429353</v>
      </c>
      <c r="S9" s="79">
        <v>0.58982863946524255</v>
      </c>
      <c r="T9" s="79">
        <v>0.57240146594429353</v>
      </c>
    </row>
    <row r="10" spans="1:20" ht="24.6" customHeight="1" x14ac:dyDescent="0.25">
      <c r="A10" s="91">
        <v>120</v>
      </c>
      <c r="B10" s="85">
        <v>1</v>
      </c>
      <c r="C10" s="85">
        <v>1</v>
      </c>
      <c r="D10" s="85">
        <v>1</v>
      </c>
      <c r="E10" s="85">
        <v>1</v>
      </c>
      <c r="F10" s="91">
        <v>1</v>
      </c>
      <c r="G10" s="91">
        <v>1</v>
      </c>
      <c r="H10" s="108" t="s">
        <v>88</v>
      </c>
      <c r="I10" s="13">
        <v>120</v>
      </c>
      <c r="J10" s="92">
        <v>1</v>
      </c>
      <c r="K10" s="78">
        <v>1780834935</v>
      </c>
      <c r="L10" s="13">
        <v>1</v>
      </c>
      <c r="M10" s="82">
        <v>1</v>
      </c>
      <c r="N10" s="78">
        <v>969557342</v>
      </c>
      <c r="O10" s="78">
        <v>338923129</v>
      </c>
      <c r="P10" s="110">
        <v>0.34956481098979703</v>
      </c>
      <c r="Q10" s="135">
        <f t="shared" ref="Q10:Q18" si="0">O10/K10</f>
        <v>0.19031698128720728</v>
      </c>
      <c r="S10" s="79">
        <v>0.54443975853382498</v>
      </c>
      <c r="T10" s="79">
        <v>0.19031698128720728</v>
      </c>
    </row>
    <row r="11" spans="1:20" ht="24.6" customHeight="1" x14ac:dyDescent="0.25">
      <c r="A11" s="91">
        <v>130</v>
      </c>
      <c r="B11" s="85">
        <v>1</v>
      </c>
      <c r="C11" s="85">
        <v>1</v>
      </c>
      <c r="D11" s="85">
        <v>1</v>
      </c>
      <c r="E11" s="85">
        <v>1</v>
      </c>
      <c r="F11" s="91">
        <v>1</v>
      </c>
      <c r="G11" s="91">
        <v>1</v>
      </c>
      <c r="H11" s="108" t="s">
        <v>100</v>
      </c>
      <c r="I11" s="13">
        <v>130</v>
      </c>
      <c r="J11" s="92">
        <v>1</v>
      </c>
      <c r="K11" s="78">
        <v>80133669</v>
      </c>
      <c r="L11" s="13">
        <v>1</v>
      </c>
      <c r="M11" s="82">
        <v>1</v>
      </c>
      <c r="N11" s="78">
        <v>53422446</v>
      </c>
      <c r="O11" s="78">
        <v>53422446</v>
      </c>
      <c r="P11" s="110">
        <v>1</v>
      </c>
      <c r="Q11" s="135">
        <f t="shared" si="0"/>
        <v>0.66666666666666663</v>
      </c>
      <c r="S11" s="79">
        <v>0.66666666666666663</v>
      </c>
      <c r="T11" s="79">
        <v>0.66666666666666663</v>
      </c>
    </row>
    <row r="12" spans="1:20" ht="24.6" customHeight="1" x14ac:dyDescent="0.25">
      <c r="A12" s="91">
        <v>140</v>
      </c>
      <c r="B12" s="85">
        <v>0</v>
      </c>
      <c r="C12" s="85">
        <v>0</v>
      </c>
      <c r="D12" s="85">
        <v>1</v>
      </c>
      <c r="E12" s="85">
        <v>1</v>
      </c>
      <c r="F12" s="91">
        <v>1</v>
      </c>
      <c r="G12" s="91">
        <v>1</v>
      </c>
      <c r="H12" s="108" t="s">
        <v>114</v>
      </c>
      <c r="I12" s="13">
        <v>140</v>
      </c>
      <c r="J12" s="92">
        <v>1</v>
      </c>
      <c r="K12" s="78">
        <v>0</v>
      </c>
      <c r="L12" s="13">
        <v>1</v>
      </c>
      <c r="M12" s="82">
        <v>1</v>
      </c>
      <c r="N12" s="78">
        <v>0</v>
      </c>
      <c r="O12" s="78">
        <v>0</v>
      </c>
      <c r="P12" s="110" t="s">
        <v>628</v>
      </c>
      <c r="Q12" s="135" t="e">
        <f t="shared" si="0"/>
        <v>#DIV/0!</v>
      </c>
      <c r="S12" s="79"/>
      <c r="T12" s="79"/>
    </row>
    <row r="13" spans="1:20" ht="24.6" customHeight="1" x14ac:dyDescent="0.25">
      <c r="A13" s="91">
        <v>200</v>
      </c>
      <c r="B13" s="85">
        <v>3</v>
      </c>
      <c r="C13" s="85">
        <v>5</v>
      </c>
      <c r="D13" s="85">
        <v>5</v>
      </c>
      <c r="E13" s="85">
        <v>6</v>
      </c>
      <c r="F13" s="91">
        <v>5</v>
      </c>
      <c r="G13" s="91">
        <v>1</v>
      </c>
      <c r="H13" s="108" t="s">
        <v>125</v>
      </c>
      <c r="I13" s="13">
        <v>200</v>
      </c>
      <c r="J13" s="92">
        <v>6</v>
      </c>
      <c r="K13" s="78">
        <v>1982017754106</v>
      </c>
      <c r="L13" s="13">
        <v>5</v>
      </c>
      <c r="M13" s="82">
        <v>1</v>
      </c>
      <c r="N13" s="78">
        <v>1970267928844</v>
      </c>
      <c r="O13" s="78">
        <v>1640531328253</v>
      </c>
      <c r="P13" s="110">
        <v>0.83264377612619223</v>
      </c>
      <c r="Q13" s="135">
        <f t="shared" si="0"/>
        <v>0.82770768569274022</v>
      </c>
      <c r="S13" s="79">
        <v>0.9940717860686874</v>
      </c>
      <c r="T13" s="79">
        <v>0.82770768569274022</v>
      </c>
    </row>
    <row r="14" spans="1:20" ht="24.6" customHeight="1" x14ac:dyDescent="0.25">
      <c r="A14" s="91">
        <v>210</v>
      </c>
      <c r="B14" s="85">
        <v>2</v>
      </c>
      <c r="C14" s="85">
        <v>3</v>
      </c>
      <c r="D14" s="85">
        <v>3</v>
      </c>
      <c r="E14" s="85">
        <v>4</v>
      </c>
      <c r="F14" s="91">
        <v>3</v>
      </c>
      <c r="G14" s="91">
        <v>1</v>
      </c>
      <c r="H14" s="108" t="s">
        <v>181</v>
      </c>
      <c r="I14" s="13">
        <v>210</v>
      </c>
      <c r="J14" s="92">
        <v>4</v>
      </c>
      <c r="K14" s="78">
        <v>9173521103</v>
      </c>
      <c r="L14" s="13">
        <v>3</v>
      </c>
      <c r="M14" s="82">
        <v>1</v>
      </c>
      <c r="N14" s="78">
        <v>578425879</v>
      </c>
      <c r="O14" s="78">
        <v>500376806</v>
      </c>
      <c r="P14" s="110">
        <v>0.86506642279744883</v>
      </c>
      <c r="Q14" s="135">
        <f t="shared" si="0"/>
        <v>5.4545773687309958E-2</v>
      </c>
      <c r="S14" s="79">
        <v>6.3053856039077344E-2</v>
      </c>
      <c r="T14" s="79">
        <v>5.4545773687309958E-2</v>
      </c>
    </row>
    <row r="15" spans="1:20" ht="24.6" customHeight="1" x14ac:dyDescent="0.25">
      <c r="A15" s="91">
        <v>220</v>
      </c>
      <c r="B15" s="85">
        <v>3</v>
      </c>
      <c r="C15" s="85">
        <v>3</v>
      </c>
      <c r="D15" s="85">
        <v>3</v>
      </c>
      <c r="E15" s="85">
        <v>3</v>
      </c>
      <c r="F15" s="91">
        <v>3</v>
      </c>
      <c r="G15" s="91">
        <v>1</v>
      </c>
      <c r="H15" s="111" t="s">
        <v>226</v>
      </c>
      <c r="I15" s="39">
        <v>220</v>
      </c>
      <c r="J15" s="92">
        <v>3</v>
      </c>
      <c r="K15" s="78">
        <v>1983165421.0999999</v>
      </c>
      <c r="L15" s="13">
        <v>3</v>
      </c>
      <c r="M15" s="82">
        <v>1</v>
      </c>
      <c r="N15" s="78">
        <v>1469833516.7</v>
      </c>
      <c r="O15" s="78">
        <v>1132752540.7</v>
      </c>
      <c r="P15" s="110">
        <v>0.77066724076560855</v>
      </c>
      <c r="Q15" s="135">
        <f t="shared" si="0"/>
        <v>0.57118409218314103</v>
      </c>
      <c r="S15" s="79">
        <v>0.74115527684257898</v>
      </c>
      <c r="T15" s="79">
        <v>0.57118409218314103</v>
      </c>
    </row>
    <row r="16" spans="1:20" ht="24.6" customHeight="1" x14ac:dyDescent="0.25">
      <c r="A16" s="91">
        <v>230</v>
      </c>
      <c r="B16" s="85">
        <v>2</v>
      </c>
      <c r="C16" s="85">
        <v>4</v>
      </c>
      <c r="D16" s="85">
        <v>4</v>
      </c>
      <c r="E16" s="85">
        <v>4</v>
      </c>
      <c r="F16" s="91">
        <v>4</v>
      </c>
      <c r="G16" s="91">
        <v>1</v>
      </c>
      <c r="H16" s="108" t="s">
        <v>256</v>
      </c>
      <c r="I16" s="13">
        <v>230</v>
      </c>
      <c r="J16" s="92">
        <v>4</v>
      </c>
      <c r="K16" s="78">
        <v>1436436364</v>
      </c>
      <c r="L16" s="13">
        <v>4</v>
      </c>
      <c r="M16" s="82">
        <v>1</v>
      </c>
      <c r="N16" s="78">
        <v>538680000.29999995</v>
      </c>
      <c r="O16" s="78">
        <v>246826666</v>
      </c>
      <c r="P16" s="110">
        <v>0.45820647854484681</v>
      </c>
      <c r="Q16" s="135">
        <f t="shared" si="0"/>
        <v>0.17183264931602638</v>
      </c>
      <c r="S16" s="79">
        <v>0.37501139194217725</v>
      </c>
      <c r="T16" s="79">
        <v>0.17183264931602638</v>
      </c>
    </row>
    <row r="17" spans="1:20" ht="24.6" customHeight="1" thickBot="1" x14ac:dyDescent="0.3">
      <c r="A17" s="91">
        <v>240</v>
      </c>
      <c r="B17" s="85">
        <v>9</v>
      </c>
      <c r="C17" s="85">
        <v>12</v>
      </c>
      <c r="D17" s="85">
        <v>12</v>
      </c>
      <c r="E17" s="85">
        <v>13</v>
      </c>
      <c r="F17" s="91">
        <v>12</v>
      </c>
      <c r="G17" s="91">
        <v>1</v>
      </c>
      <c r="H17" s="112" t="s">
        <v>289</v>
      </c>
      <c r="I17" s="113">
        <v>240</v>
      </c>
      <c r="J17" s="114">
        <v>13</v>
      </c>
      <c r="K17" s="115">
        <v>1101022567.6600001</v>
      </c>
      <c r="L17" s="113">
        <v>12</v>
      </c>
      <c r="M17" s="116">
        <v>1</v>
      </c>
      <c r="N17" s="115">
        <v>673307229.32999992</v>
      </c>
      <c r="O17" s="115">
        <v>673719271</v>
      </c>
      <c r="P17" s="117">
        <v>1</v>
      </c>
      <c r="Q17" s="135">
        <f t="shared" si="0"/>
        <v>0.61190323503709243</v>
      </c>
      <c r="S17" s="79">
        <v>0.61152899959260398</v>
      </c>
      <c r="T17" s="79">
        <v>0.61190323503709243</v>
      </c>
    </row>
    <row r="18" spans="1:20" ht="15.75" thickBot="1" x14ac:dyDescent="0.3">
      <c r="K18" s="118">
        <v>1998519115854.76</v>
      </c>
      <c r="L18" s="119"/>
      <c r="M18" s="120">
        <v>1</v>
      </c>
      <c r="N18" s="119">
        <v>1975109279244.3301</v>
      </c>
      <c r="O18" s="119">
        <v>1644018982676.03</v>
      </c>
      <c r="P18" s="121">
        <v>0.83236861876575552</v>
      </c>
      <c r="Q18" s="135">
        <f t="shared" si="0"/>
        <v>0.82261859275380944</v>
      </c>
      <c r="S18" s="79">
        <v>0.98828640845878646</v>
      </c>
      <c r="T18" s="79">
        <v>0.82261859275380944</v>
      </c>
    </row>
    <row r="20" spans="1:20" hidden="1" x14ac:dyDescent="0.25"/>
    <row r="21" spans="1:20" hidden="1" x14ac:dyDescent="0.25">
      <c r="K21" s="96">
        <v>0.99925955792737997</v>
      </c>
    </row>
    <row r="22" spans="1:20" hidden="1" x14ac:dyDescent="0.25"/>
    <row r="23" spans="1:20" hidden="1" x14ac:dyDescent="0.25"/>
    <row r="24" spans="1:20" hidden="1" x14ac:dyDescent="0.25">
      <c r="H24" s="84" t="s">
        <v>494</v>
      </c>
      <c r="I24" s="86" t="s">
        <v>439</v>
      </c>
    </row>
    <row r="25" spans="1:20" hidden="1" x14ac:dyDescent="0.25">
      <c r="H25" s="122" t="s">
        <v>447</v>
      </c>
      <c r="I25" s="122"/>
      <c r="J25" s="122"/>
      <c r="K25" s="122"/>
      <c r="L25" s="123" t="s">
        <v>629</v>
      </c>
      <c r="M25" s="124"/>
      <c r="N25" s="124"/>
      <c r="O25" s="124"/>
      <c r="P25" s="125"/>
    </row>
    <row r="26" spans="1:20" hidden="1" x14ac:dyDescent="0.25">
      <c r="H26" s="126" t="s">
        <v>25</v>
      </c>
      <c r="I26" s="126" t="s">
        <v>425</v>
      </c>
      <c r="J26" s="126" t="s">
        <v>630</v>
      </c>
      <c r="K26" s="126"/>
      <c r="L26" s="127" t="s">
        <v>444</v>
      </c>
      <c r="M26" s="128"/>
      <c r="N26" s="126" t="s">
        <v>445</v>
      </c>
      <c r="O26" s="126"/>
      <c r="P26" s="126"/>
    </row>
    <row r="27" spans="1:20" hidden="1" x14ac:dyDescent="0.25">
      <c r="H27" s="126"/>
      <c r="I27" s="126"/>
      <c r="J27" s="74" t="s">
        <v>513</v>
      </c>
      <c r="K27" s="74" t="s">
        <v>446</v>
      </c>
      <c r="L27" s="74" t="s">
        <v>41</v>
      </c>
      <c r="M27" s="77" t="s">
        <v>625</v>
      </c>
      <c r="N27" s="77" t="s">
        <v>41</v>
      </c>
      <c r="O27" s="77" t="s">
        <v>42</v>
      </c>
      <c r="P27" s="77" t="s">
        <v>625</v>
      </c>
    </row>
    <row r="28" spans="1:20" ht="21" hidden="1" customHeight="1" x14ac:dyDescent="0.25">
      <c r="H28" s="20" t="s">
        <v>421</v>
      </c>
      <c r="I28" s="13">
        <v>100</v>
      </c>
      <c r="J28" s="83"/>
      <c r="K28" s="13"/>
      <c r="L28" s="13"/>
      <c r="M28" s="81"/>
      <c r="N28" s="66"/>
      <c r="O28" s="66"/>
      <c r="P28" s="66"/>
    </row>
    <row r="29" spans="1:20" ht="21" hidden="1" customHeight="1" x14ac:dyDescent="0.25">
      <c r="H29" s="20" t="s">
        <v>61</v>
      </c>
      <c r="I29" s="13">
        <v>110</v>
      </c>
      <c r="J29" s="92">
        <v>2</v>
      </c>
      <c r="K29" s="78">
        <v>861573948</v>
      </c>
      <c r="L29" s="13">
        <v>1</v>
      </c>
      <c r="M29" s="82">
        <v>1</v>
      </c>
      <c r="N29" s="78">
        <v>558123987</v>
      </c>
      <c r="O29" s="78">
        <v>541633564.32999992</v>
      </c>
      <c r="P29" s="79">
        <v>0.97045383632651494</v>
      </c>
    </row>
    <row r="30" spans="1:20" ht="21" hidden="1" customHeight="1" x14ac:dyDescent="0.25">
      <c r="H30" s="20" t="s">
        <v>88</v>
      </c>
      <c r="I30" s="13">
        <v>120</v>
      </c>
      <c r="J30" s="92">
        <v>1</v>
      </c>
      <c r="K30" s="78">
        <v>1245451917</v>
      </c>
      <c r="L30" s="13">
        <v>1</v>
      </c>
      <c r="M30" s="82">
        <v>1</v>
      </c>
      <c r="N30" s="78">
        <v>969557342</v>
      </c>
      <c r="O30" s="78">
        <v>338923129</v>
      </c>
      <c r="P30" s="79">
        <v>0.34956481098979703</v>
      </c>
    </row>
    <row r="31" spans="1:20" ht="21" hidden="1" customHeight="1" x14ac:dyDescent="0.25">
      <c r="H31" s="20" t="s">
        <v>100</v>
      </c>
      <c r="I31" s="13">
        <v>130</v>
      </c>
      <c r="J31" s="92">
        <v>1</v>
      </c>
      <c r="K31" s="78">
        <v>110780685</v>
      </c>
      <c r="L31" s="13">
        <v>1</v>
      </c>
      <c r="M31" s="82">
        <v>1</v>
      </c>
      <c r="N31" s="78">
        <v>53422446</v>
      </c>
      <c r="O31" s="78">
        <v>53422446</v>
      </c>
      <c r="P31" s="79">
        <v>1</v>
      </c>
    </row>
    <row r="32" spans="1:20" ht="21" hidden="1" customHeight="1" x14ac:dyDescent="0.25">
      <c r="H32" s="20" t="s">
        <v>114</v>
      </c>
      <c r="I32" s="13">
        <v>140</v>
      </c>
      <c r="J32" s="92">
        <v>1</v>
      </c>
      <c r="K32" s="78">
        <v>0</v>
      </c>
      <c r="L32" s="13">
        <v>1</v>
      </c>
      <c r="M32" s="82">
        <v>1</v>
      </c>
      <c r="N32" s="78">
        <v>0</v>
      </c>
      <c r="O32" s="78">
        <v>0</v>
      </c>
      <c r="P32" s="79"/>
    </row>
    <row r="33" spans="8:16" ht="21" hidden="1" customHeight="1" x14ac:dyDescent="0.25">
      <c r="H33" s="20" t="s">
        <v>125</v>
      </c>
      <c r="I33" s="13">
        <v>200</v>
      </c>
      <c r="J33" s="92">
        <v>6</v>
      </c>
      <c r="K33" s="78">
        <v>1984695560193</v>
      </c>
      <c r="L33" s="13">
        <v>5</v>
      </c>
      <c r="M33" s="82">
        <v>1</v>
      </c>
      <c r="N33" s="78">
        <v>1970267928844</v>
      </c>
      <c r="O33" s="78">
        <v>1640531328253</v>
      </c>
      <c r="P33" s="79">
        <v>0.83264377612619223</v>
      </c>
    </row>
    <row r="34" spans="8:16" ht="21" hidden="1" customHeight="1" x14ac:dyDescent="0.25">
      <c r="H34" s="20" t="s">
        <v>181</v>
      </c>
      <c r="I34" s="13">
        <v>210</v>
      </c>
      <c r="J34" s="92">
        <v>4</v>
      </c>
      <c r="K34" s="78">
        <v>9173521103</v>
      </c>
      <c r="L34" s="13">
        <v>3</v>
      </c>
      <c r="M34" s="82">
        <v>1</v>
      </c>
      <c r="N34" s="78">
        <v>578425879</v>
      </c>
      <c r="O34" s="78">
        <v>500376806</v>
      </c>
      <c r="P34" s="79">
        <v>0.86506642279744883</v>
      </c>
    </row>
    <row r="35" spans="8:16" ht="21" hidden="1" customHeight="1" x14ac:dyDescent="0.25">
      <c r="H35" s="65" t="s">
        <v>226</v>
      </c>
      <c r="I35" s="39">
        <v>220</v>
      </c>
      <c r="J35" s="92">
        <v>3</v>
      </c>
      <c r="K35" s="78">
        <v>1986375421</v>
      </c>
      <c r="L35" s="13">
        <v>3</v>
      </c>
      <c r="M35" s="82">
        <v>1</v>
      </c>
      <c r="N35" s="78">
        <v>1469833516.7</v>
      </c>
      <c r="O35" s="78">
        <v>1132752540.7</v>
      </c>
      <c r="P35" s="79">
        <v>0.77066724076560855</v>
      </c>
    </row>
    <row r="36" spans="8:16" ht="21" hidden="1" customHeight="1" x14ac:dyDescent="0.25">
      <c r="H36" s="20" t="s">
        <v>256</v>
      </c>
      <c r="I36" s="13">
        <v>230</v>
      </c>
      <c r="J36" s="92">
        <v>4</v>
      </c>
      <c r="K36" s="78">
        <v>896800000</v>
      </c>
      <c r="L36" s="13">
        <v>4</v>
      </c>
      <c r="M36" s="82">
        <v>1</v>
      </c>
      <c r="N36" s="78">
        <v>538680000.29999995</v>
      </c>
      <c r="O36" s="78">
        <v>246826666</v>
      </c>
      <c r="P36" s="79">
        <v>0.45820647854484681</v>
      </c>
    </row>
    <row r="37" spans="8:16" ht="21" hidden="1" customHeight="1" x14ac:dyDescent="0.25">
      <c r="H37" s="20" t="s">
        <v>289</v>
      </c>
      <c r="I37" s="13">
        <v>240</v>
      </c>
      <c r="J37" s="92">
        <v>13</v>
      </c>
      <c r="K37" s="78">
        <v>1029936733</v>
      </c>
      <c r="L37" s="13">
        <v>12</v>
      </c>
      <c r="M37" s="82">
        <v>1</v>
      </c>
      <c r="N37" s="78">
        <v>673307229.32999992</v>
      </c>
      <c r="O37" s="78">
        <v>673719271</v>
      </c>
      <c r="P37" s="79">
        <v>1.0006119667991833</v>
      </c>
    </row>
    <row r="38" spans="8:16" ht="21" hidden="1" customHeight="1" x14ac:dyDescent="0.25">
      <c r="K38" s="78">
        <v>2000000000000</v>
      </c>
      <c r="L38" s="78"/>
      <c r="M38" s="82">
        <v>1</v>
      </c>
      <c r="N38" s="78">
        <v>1975109279244.3301</v>
      </c>
      <c r="O38" s="78">
        <v>1644018982676.03</v>
      </c>
      <c r="P38" s="79">
        <v>0.83236861876575552</v>
      </c>
    </row>
    <row r="39" spans="8:16" hidden="1" x14ac:dyDescent="0.25"/>
    <row r="40" spans="8:16" hidden="1" x14ac:dyDescent="0.25"/>
  </sheetData>
  <mergeCells count="10">
    <mergeCell ref="H1:P1"/>
    <mergeCell ref="H2:P2"/>
    <mergeCell ref="H3:P3"/>
    <mergeCell ref="H6:H7"/>
    <mergeCell ref="I6:I7"/>
    <mergeCell ref="H5:K5"/>
    <mergeCell ref="N6:P6"/>
    <mergeCell ref="J6:K6"/>
    <mergeCell ref="L6:M6"/>
    <mergeCell ref="L5:P5"/>
  </mergeCells>
  <dataValidations count="1">
    <dataValidation type="list" allowBlank="1" showInputMessage="1" showErrorMessage="1" sqref="I4 I24" xr:uid="{AC033A21-62F1-41FE-92B8-7BE60EDB4C57}">
      <formula1>#REF!</formula1>
    </dataValidation>
  </dataValidation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500CB-9B7F-4AE4-9AE9-C08A57F68A16}">
  <dimension ref="A1:BA29"/>
  <sheetViews>
    <sheetView topLeftCell="I1" zoomScaleNormal="100" workbookViewId="0">
      <selection activeCell="N15" sqref="N15"/>
    </sheetView>
  </sheetViews>
  <sheetFormatPr baseColWidth="10" defaultColWidth="11.5703125" defaultRowHeight="12" x14ac:dyDescent="0.25"/>
  <cols>
    <col min="1" max="2" width="4.5703125" style="67" hidden="1" customWidth="1"/>
    <col min="3" max="3" width="6" style="67" hidden="1" customWidth="1"/>
    <col min="4" max="4" width="4.42578125" style="67" hidden="1" customWidth="1"/>
    <col min="5" max="5" width="4.28515625" style="67" hidden="1" customWidth="1"/>
    <col min="6" max="6" width="4.7109375" style="67" hidden="1" customWidth="1"/>
    <col min="7" max="7" width="4.85546875" style="67" hidden="1" customWidth="1"/>
    <col min="8" max="8" width="5" style="67" hidden="1" customWidth="1"/>
    <col min="9" max="9" width="6.7109375" style="67" customWidth="1"/>
    <col min="10" max="10" width="7.140625" style="67" customWidth="1"/>
    <col min="11" max="11" width="61.7109375" style="67" customWidth="1"/>
    <col min="12" max="12" width="9" style="67" customWidth="1"/>
    <col min="13" max="13" width="40.7109375" style="67" hidden="1" customWidth="1"/>
    <col min="14" max="14" width="17.85546875" style="67" customWidth="1"/>
    <col min="15" max="15" width="32" style="67" hidden="1" customWidth="1"/>
    <col min="16" max="17" width="7.85546875" style="67" hidden="1" customWidth="1"/>
    <col min="18" max="19" width="18" style="67" hidden="1" customWidth="1"/>
    <col min="20" max="20" width="35.5703125" style="67" hidden="1" customWidth="1"/>
    <col min="21" max="22" width="7.85546875" style="67" hidden="1" customWidth="1"/>
    <col min="23" max="24" width="18.140625" style="67" hidden="1" customWidth="1"/>
    <col min="25" max="25" width="32.42578125" style="67" customWidth="1"/>
    <col min="26" max="27" width="7.85546875" style="67" customWidth="1"/>
    <col min="28" max="29" width="18.140625" style="67" customWidth="1"/>
    <col min="30" max="30" width="29.5703125" style="67" hidden="1" customWidth="1"/>
    <col min="31" max="32" width="7.85546875" style="67" hidden="1" customWidth="1"/>
    <col min="33" max="34" width="18.140625" style="67" hidden="1" customWidth="1"/>
    <col min="35" max="16384" width="11.5703125" style="67"/>
  </cols>
  <sheetData>
    <row r="1" spans="1:53" ht="27.6" customHeight="1" x14ac:dyDescent="0.25">
      <c r="A1" s="67" t="s">
        <v>423</v>
      </c>
      <c r="B1" s="69" t="e">
        <f>IF(K5="","",VLOOKUP(K5,#REF!,2,0))</f>
        <v>#REF!</v>
      </c>
      <c r="N1" s="129"/>
      <c r="O1" s="129"/>
      <c r="P1" s="129"/>
      <c r="Q1" s="129"/>
      <c r="R1" s="129"/>
      <c r="S1" s="129"/>
      <c r="T1" s="129"/>
      <c r="U1" s="129"/>
      <c r="V1" s="129"/>
      <c r="W1" s="129"/>
      <c r="X1" s="129"/>
      <c r="Y1" s="129"/>
      <c r="Z1" s="129"/>
      <c r="AA1" s="129"/>
      <c r="AB1" s="129"/>
      <c r="AC1" s="129"/>
    </row>
    <row r="2" spans="1:53" ht="27.6" customHeight="1" x14ac:dyDescent="0.25">
      <c r="A2" s="67" t="s">
        <v>424</v>
      </c>
      <c r="B2" s="69">
        <f>COUNTIF(P_A_V_03!$DA$8:$DA$42,B1)</f>
        <v>0</v>
      </c>
      <c r="N2" s="129"/>
      <c r="O2" s="129"/>
      <c r="P2" s="130" t="s">
        <v>627</v>
      </c>
      <c r="Q2" s="131" t="s">
        <v>626</v>
      </c>
      <c r="R2" s="129"/>
      <c r="S2" s="129"/>
      <c r="T2" s="129"/>
      <c r="U2" s="130" t="s">
        <v>627</v>
      </c>
      <c r="V2" s="131" t="s">
        <v>626</v>
      </c>
      <c r="W2" s="129"/>
      <c r="X2" s="129"/>
      <c r="Y2" s="129"/>
      <c r="Z2" s="130" t="s">
        <v>627</v>
      </c>
      <c r="AA2" s="131" t="s">
        <v>626</v>
      </c>
      <c r="AB2" s="129"/>
      <c r="AC2" s="129"/>
      <c r="AE2" s="104" t="s">
        <v>627</v>
      </c>
      <c r="AF2" s="103" t="s">
        <v>626</v>
      </c>
    </row>
    <row r="3" spans="1:53" x14ac:dyDescent="0.25">
      <c r="N3" s="132">
        <f>SUM(N10:N24)</f>
        <v>0</v>
      </c>
      <c r="O3" s="129"/>
      <c r="P3" s="133" t="e">
        <f>S4/R4</f>
        <v>#DIV/0!</v>
      </c>
      <c r="Q3" s="133" t="e">
        <f>S4/$N3</f>
        <v>#DIV/0!</v>
      </c>
      <c r="R3" s="129"/>
      <c r="S3" s="129"/>
      <c r="T3" s="129"/>
      <c r="U3" s="133" t="e">
        <f>X3/W3</f>
        <v>#DIV/0!</v>
      </c>
      <c r="V3" s="133" t="e">
        <f>X3/$N3</f>
        <v>#DIV/0!</v>
      </c>
      <c r="W3" s="132">
        <f>W4+R4</f>
        <v>0</v>
      </c>
      <c r="X3" s="132">
        <f>X4+S4</f>
        <v>0</v>
      </c>
      <c r="Y3" s="129"/>
      <c r="Z3" s="133" t="e">
        <f>AC3/AB3</f>
        <v>#DIV/0!</v>
      </c>
      <c r="AA3" s="133" t="e">
        <f>AC3/$N3</f>
        <v>#DIV/0!</v>
      </c>
      <c r="AB3" s="132">
        <f>W3+AB4</f>
        <v>0</v>
      </c>
      <c r="AC3" s="132">
        <f>X3+AC4</f>
        <v>0</v>
      </c>
      <c r="AE3" s="76" t="e">
        <f>AH3/AG3</f>
        <v>#DIV/0!</v>
      </c>
      <c r="AF3" s="76" t="e">
        <f>AH3/$N3</f>
        <v>#DIV/0!</v>
      </c>
      <c r="AG3" s="102">
        <f>AB3+AG4</f>
        <v>0</v>
      </c>
      <c r="AH3" s="102">
        <f>AC3+AH4</f>
        <v>0</v>
      </c>
    </row>
    <row r="4" spans="1:53" x14ac:dyDescent="0.25">
      <c r="N4" s="129"/>
      <c r="O4" s="129"/>
      <c r="P4" s="134" t="s">
        <v>442</v>
      </c>
      <c r="Q4" s="134" t="s">
        <v>443</v>
      </c>
      <c r="R4" s="132">
        <f>SUM(R10:R23)</f>
        <v>0</v>
      </c>
      <c r="S4" s="132">
        <f>SUM(S10:S23)</f>
        <v>0</v>
      </c>
      <c r="T4" s="129"/>
      <c r="U4" s="129"/>
      <c r="V4" s="129"/>
      <c r="W4" s="132">
        <f>SUM(W10:W23)</f>
        <v>0</v>
      </c>
      <c r="X4" s="132">
        <f>SUM(X10:X23)</f>
        <v>0</v>
      </c>
      <c r="Y4" s="129"/>
      <c r="Z4" s="129"/>
      <c r="AA4" s="129"/>
      <c r="AB4" s="132">
        <f>SUM(AB10:AB23)</f>
        <v>0</v>
      </c>
      <c r="AC4" s="132">
        <f>SUM(AC10:AC23)</f>
        <v>0</v>
      </c>
      <c r="AG4" s="102">
        <f>SUM(AG10:AG23)</f>
        <v>0</v>
      </c>
      <c r="AH4" s="102">
        <f>SUM(AH10:AH23)</f>
        <v>0</v>
      </c>
    </row>
    <row r="5" spans="1:53" ht="19.899999999999999" customHeight="1" x14ac:dyDescent="0.25">
      <c r="I5" s="202" t="s">
        <v>422</v>
      </c>
      <c r="J5" s="202"/>
      <c r="K5" s="98" t="s">
        <v>114</v>
      </c>
      <c r="N5" s="129"/>
      <c r="O5" s="134" t="s">
        <v>441</v>
      </c>
      <c r="P5" s="133" t="str">
        <f>IF(E8="","",IF(E8&gt;=1,1,E8))</f>
        <v/>
      </c>
      <c r="Q5" s="133" t="e">
        <f>IF(S4&gt;R4,1,S4/R4)</f>
        <v>#DIV/0!</v>
      </c>
      <c r="R5" s="129"/>
      <c r="S5" s="129"/>
      <c r="T5" s="129"/>
      <c r="U5" s="133" t="str">
        <f>IF(F8="","",IF(F8&gt;=1,1,F8))</f>
        <v/>
      </c>
      <c r="V5" s="133" t="e">
        <f>IF(X4&gt;W4,1,X4/W4)</f>
        <v>#DIV/0!</v>
      </c>
      <c r="W5" s="129"/>
      <c r="X5" s="129"/>
      <c r="Y5" s="129"/>
      <c r="Z5" s="133" t="str">
        <f>IF(G8="","",IF(G8&gt;=1,1,G8))</f>
        <v/>
      </c>
      <c r="AA5" s="133" t="e">
        <f>IF(AC4&gt;AB4,1,AC4/AB4)</f>
        <v>#DIV/0!</v>
      </c>
      <c r="AB5" s="129"/>
      <c r="AC5" s="129"/>
      <c r="AE5" s="76" t="str">
        <f>IF(H8="","",IF(H8&gt;=1,1,H8))</f>
        <v/>
      </c>
      <c r="AF5" s="76" t="e">
        <f>IF(AH4&gt;AG4,1,AH4/AG4)</f>
        <v>#DIV/0!</v>
      </c>
    </row>
    <row r="6" spans="1:53" x14ac:dyDescent="0.25">
      <c r="I6" s="68"/>
      <c r="J6" s="68"/>
      <c r="K6" s="68"/>
      <c r="L6" s="68"/>
      <c r="N6" s="129"/>
      <c r="O6" s="129"/>
      <c r="P6" s="129"/>
      <c r="Q6" s="129"/>
      <c r="R6" s="129"/>
      <c r="S6" s="129"/>
      <c r="T6" s="129"/>
      <c r="U6" s="129"/>
      <c r="V6" s="129"/>
      <c r="W6" s="129"/>
      <c r="X6" s="129"/>
      <c r="Y6" s="129"/>
      <c r="Z6" s="129"/>
      <c r="AA6" s="129"/>
      <c r="AB6" s="129"/>
      <c r="AC6" s="129"/>
    </row>
    <row r="7" spans="1:53" x14ac:dyDescent="0.25">
      <c r="I7" s="199" t="s">
        <v>436</v>
      </c>
      <c r="J7" s="199"/>
      <c r="K7" s="199"/>
      <c r="L7" s="199"/>
      <c r="M7" s="199"/>
      <c r="N7" s="199"/>
      <c r="O7" s="199" t="s">
        <v>432</v>
      </c>
      <c r="P7" s="199"/>
      <c r="Q7" s="199"/>
      <c r="R7" s="199"/>
      <c r="S7" s="199"/>
      <c r="T7" s="199" t="s">
        <v>435</v>
      </c>
      <c r="U7" s="199"/>
      <c r="V7" s="199"/>
      <c r="W7" s="199"/>
      <c r="X7" s="199"/>
      <c r="Y7" s="199" t="s">
        <v>434</v>
      </c>
      <c r="Z7" s="199"/>
      <c r="AA7" s="199"/>
      <c r="AB7" s="199"/>
      <c r="AC7" s="199"/>
      <c r="AD7" s="199" t="s">
        <v>433</v>
      </c>
      <c r="AE7" s="199"/>
      <c r="AF7" s="199"/>
      <c r="AG7" s="199"/>
      <c r="AH7" s="199"/>
    </row>
    <row r="8" spans="1:53" ht="14.45" customHeight="1" x14ac:dyDescent="0.25">
      <c r="E8" s="67" t="str">
        <f>IFERROR(AVERAGE(E10:E29),"")</f>
        <v/>
      </c>
      <c r="F8" s="67" t="str">
        <f t="shared" ref="F8:H8" si="0">IFERROR(AVERAGE(F10:F29),"")</f>
        <v/>
      </c>
      <c r="G8" s="67" t="str">
        <f t="shared" si="0"/>
        <v/>
      </c>
      <c r="H8" s="67" t="str">
        <f t="shared" si="0"/>
        <v/>
      </c>
      <c r="I8" s="198" t="s">
        <v>425</v>
      </c>
      <c r="J8" s="198" t="s">
        <v>426</v>
      </c>
      <c r="K8" s="198"/>
      <c r="L8" s="198" t="s">
        <v>427</v>
      </c>
      <c r="M8" s="198" t="s">
        <v>36</v>
      </c>
      <c r="N8" s="198" t="s">
        <v>428</v>
      </c>
      <c r="O8" s="200" t="s">
        <v>429</v>
      </c>
      <c r="P8" s="199" t="s">
        <v>430</v>
      </c>
      <c r="Q8" s="199"/>
      <c r="R8" s="199" t="s">
        <v>431</v>
      </c>
      <c r="S8" s="199"/>
      <c r="T8" s="200" t="s">
        <v>429</v>
      </c>
      <c r="U8" s="199" t="s">
        <v>430</v>
      </c>
      <c r="V8" s="199"/>
      <c r="W8" s="199" t="s">
        <v>431</v>
      </c>
      <c r="X8" s="199"/>
      <c r="Y8" s="200" t="s">
        <v>429</v>
      </c>
      <c r="Z8" s="199" t="s">
        <v>430</v>
      </c>
      <c r="AA8" s="199"/>
      <c r="AB8" s="199" t="s">
        <v>431</v>
      </c>
      <c r="AC8" s="199"/>
      <c r="AD8" s="200" t="s">
        <v>429</v>
      </c>
      <c r="AE8" s="199" t="s">
        <v>430</v>
      </c>
      <c r="AF8" s="199"/>
      <c r="AG8" s="199" t="s">
        <v>431</v>
      </c>
      <c r="AH8" s="199"/>
    </row>
    <row r="9" spans="1:53" ht="15.6" customHeight="1" x14ac:dyDescent="0.25">
      <c r="E9" s="72" t="s">
        <v>437</v>
      </c>
      <c r="F9" s="72" t="s">
        <v>438</v>
      </c>
      <c r="G9" s="72" t="s">
        <v>439</v>
      </c>
      <c r="H9" s="72" t="s">
        <v>440</v>
      </c>
      <c r="I9" s="198"/>
      <c r="J9" s="198"/>
      <c r="K9" s="198"/>
      <c r="L9" s="198"/>
      <c r="M9" s="198"/>
      <c r="N9" s="198"/>
      <c r="O9" s="200"/>
      <c r="P9" s="75" t="s">
        <v>41</v>
      </c>
      <c r="Q9" s="75" t="s">
        <v>42</v>
      </c>
      <c r="R9" s="75" t="s">
        <v>41</v>
      </c>
      <c r="S9" s="75" t="s">
        <v>42</v>
      </c>
      <c r="T9" s="200"/>
      <c r="U9" s="75" t="s">
        <v>41</v>
      </c>
      <c r="V9" s="75" t="s">
        <v>42</v>
      </c>
      <c r="W9" s="75" t="s">
        <v>41</v>
      </c>
      <c r="X9" s="75" t="s">
        <v>42</v>
      </c>
      <c r="Y9" s="200"/>
      <c r="Z9" s="75" t="s">
        <v>41</v>
      </c>
      <c r="AA9" s="75" t="s">
        <v>42</v>
      </c>
      <c r="AB9" s="75" t="s">
        <v>41</v>
      </c>
      <c r="AC9" s="75" t="s">
        <v>42</v>
      </c>
      <c r="AD9" s="200"/>
      <c r="AE9" s="75" t="s">
        <v>41</v>
      </c>
      <c r="AF9" s="75" t="s">
        <v>42</v>
      </c>
      <c r="AG9" s="75" t="s">
        <v>41</v>
      </c>
      <c r="AH9" s="75" t="s">
        <v>42</v>
      </c>
    </row>
    <row r="10" spans="1:53" ht="30" customHeight="1" x14ac:dyDescent="0.25">
      <c r="A10" s="67">
        <v>1</v>
      </c>
      <c r="B10" s="67" t="str">
        <f>IF(A10&lt;10,"0"&amp;A10,A10)</f>
        <v>01</v>
      </c>
      <c r="C10" s="67" t="str">
        <f>IF(A10&gt;B$2,"",B$1&amp;"-"&amp;B10)</f>
        <v/>
      </c>
      <c r="D10" s="67" t="str">
        <f>IF(C10="","",1)</f>
        <v/>
      </c>
      <c r="E10" s="67" t="str">
        <f>IF($D10="","",IF(P10="","",Q10/P10))</f>
        <v/>
      </c>
      <c r="F10" s="67" t="str">
        <f>IF($D10="","",IF(U10="","",V10/U10))</f>
        <v/>
      </c>
      <c r="G10" s="67" t="str">
        <f>IF($D10="","",IF(Z10="","",AA10/Z10))</f>
        <v/>
      </c>
      <c r="H10" s="67" t="str">
        <f>IF($D10="","",IF(AE10="","",AF10/AE10))</f>
        <v/>
      </c>
      <c r="I10" s="67" t="str">
        <f>IF(D10="","",C10)</f>
        <v/>
      </c>
      <c r="J10" s="201" t="str">
        <f>IF($D10="","",VLOOKUP($I10,P_A_V_03!$Q$8:$BZ$42,2,0))</f>
        <v/>
      </c>
      <c r="K10" s="201"/>
      <c r="L10" s="73" t="str">
        <f>IF($D10="","",VLOOKUP($I10,P_A_V_03!$Q$8:$BZ$42,6,0))</f>
        <v/>
      </c>
      <c r="M10" s="70" t="str">
        <f>IF($D10="","",VLOOKUP($I10,P_A_V_03!$Q$8:$BZ$42,3,0))</f>
        <v/>
      </c>
      <c r="N10" s="71" t="str">
        <f>IF($D10="","",IF(VLOOKUP($I10,P_A_V_03!$Q$8:$BZ$42,7,0)="","",VLOOKUP($I10,P_A_V_03!$Q$8:$BZ$42,7,0)))</f>
        <v/>
      </c>
      <c r="O10" s="97" t="str">
        <f>IF($D10="","",IF(VLOOKUP($I10,P_A_V_03!$Q$8:$BZ$42,8,0)="","",VLOOKUP($I10,P_A_V_03!$Q$8:$BZ$42,8,0)))</f>
        <v/>
      </c>
      <c r="P10" s="73" t="str">
        <f>IF($D10="","",IF(VLOOKUP($I10,P_A_V_03!$Q$8:$BZ$42,9,0)="","",VLOOKUP($I10,P_A_V_03!$Q$8:$BZ$42,9,0)))</f>
        <v/>
      </c>
      <c r="Q10" s="73" t="str">
        <f>IF($D10="","",IF(VLOOKUP($I10,P_A_V_03!$Q$8:$BZ$42,10,0)="","",VLOOKUP($I10,P_A_V_03!$Q$8:$BZ$42,10,0)))</f>
        <v/>
      </c>
      <c r="R10" s="71" t="str">
        <f>IF($D10="","",IF(VLOOKUP($I10,P_A_V_03!$Q$8:$BZ$42,13,0)="","",VLOOKUP($I10,P_A_V_03!$Q$8:$BZ$42,13,0)))</f>
        <v/>
      </c>
      <c r="S10" s="71" t="str">
        <f>IF($D10="","",IF(VLOOKUP($I10,P_A_V_03!$Q$8:$BZ$42,14,0)="","",VLOOKUP($I10,P_A_V_03!$Q$8:$BZ$42,14,0)))</f>
        <v/>
      </c>
      <c r="T10" s="97" t="str">
        <f>IF($D10="","",IF(VLOOKUP($I10,P_A_V_03!$Q$8:$BZ$42,20,0)="","",VLOOKUP($I10,P_A_V_03!$Q$8:$BZ$42,20,0)))</f>
        <v/>
      </c>
      <c r="U10" s="73" t="str">
        <f>IF($D10="","",IF(VLOOKUP($I10,P_A_V_03!$Q$8:$BZ$42,21,0)="","",VLOOKUP($I10,P_A_V_03!$Q$8:$BZ$42,21,0)))</f>
        <v/>
      </c>
      <c r="V10" s="73" t="str">
        <f>IF($D10="","",IF(VLOOKUP($I10,P_A_V_03!$Q$8:$BZ$42,23,0)="","",VLOOKUP($I10,P_A_V_03!$Q$8:$BZ$42,23,0)))</f>
        <v/>
      </c>
      <c r="W10" s="71" t="str">
        <f>IF($D10="","",IF(VLOOKUP($I10,P_A_V_03!$Q$8:$BZ$42,26,0)="","",VLOOKUP($I10,P_A_V_03!$Q$8:$BZ$42,26,0)))</f>
        <v/>
      </c>
      <c r="X10" s="71" t="str">
        <f>IF($D10="","",IF(VLOOKUP($I10,P_A_V_03!$Q$8:$BZ$42,28,0)="","",VLOOKUP($I10,P_A_V_03!$Q$8:$BZ$42,28,0)))</f>
        <v/>
      </c>
      <c r="Y10" s="97" t="str">
        <f>IF($D10="","",IF(VLOOKUP($I10,P_A_V_03!$Q$8:$BZ$42,34,0)="","",VLOOKUP($I10,P_A_V_03!$Q$8:$BZ$42,34,0)))</f>
        <v/>
      </c>
      <c r="Z10" s="73" t="str">
        <f>IF($D10="","",IF(VLOOKUP($I10,P_A_V_03!$Q$8:$BZ$42,35,0)="","",VLOOKUP($I10,P_A_V_03!$Q$8:$BZ$42,35,0)))</f>
        <v/>
      </c>
      <c r="AA10" s="73" t="str">
        <f>IF($D10="","",IF(VLOOKUP($I10,P_A_V_03!$Q$8:$BZ$42,37,0)="","",VLOOKUP($I10,P_A_V_03!$Q$8:$BZ$42,37,0)))</f>
        <v/>
      </c>
      <c r="AB10" s="71" t="str">
        <f>IF($D10="","",IF(VLOOKUP($I10,P_A_V_03!$Q$8:$BZ$42,40,0)="","",VLOOKUP($I10,P_A_V_03!$Q$8:$BZ$42,40,0)))</f>
        <v/>
      </c>
      <c r="AC10" s="71" t="str">
        <f>IF($D10="","",IF(VLOOKUP($I10,P_A_V_03!$Q$8:$BZ$42,42,0)="","",VLOOKUP($I10,P_A_V_03!$Q$8:$BZ$42,42,0)))</f>
        <v/>
      </c>
      <c r="AD10" s="97" t="str">
        <f>IF($D10="","",IF(VLOOKUP($I10,P_A_V_03!$Q$8:$BZ$42,48,0)="","",VLOOKUP($I10,P_A_V_03!$Q$8:$BZ$42,48,0)))</f>
        <v/>
      </c>
      <c r="AE10" s="73" t="str">
        <f>IF($D10="","",IF(VLOOKUP($I10,P_A_V_03!$Q$8:$BZ$42,49,0)="","",VLOOKUP($I10,P_A_V_03!$Q$8:$BZ$42,49,0)))</f>
        <v/>
      </c>
      <c r="AF10" s="73" t="str">
        <f>IF($D10="","",IF(VLOOKUP($I10,P_A_V_03!$Q$8:$BZ$42,51,0)="","",VLOOKUP($I10,P_A_V_03!$Q$8:$BZ$42,51,0)))</f>
        <v/>
      </c>
      <c r="AG10" s="71" t="str">
        <f>IF($D10="","",IF(VLOOKUP($I10,P_A_V_03!$Q$8:$BZ$42,54,0)="","",VLOOKUP($I10,P_A_V_03!$Q$8:$BZ$42,54,0)))</f>
        <v/>
      </c>
      <c r="AH10" s="71" t="str">
        <f>IF($D10="","",IF(VLOOKUP($I10,P_A_V_03!$Q$8:$BZ$42,56,0)="","",VLOOKUP($I10,P_A_V_03!$Q$8:$BZ$42,56,0)))</f>
        <v/>
      </c>
      <c r="BA10" s="71" t="str">
        <f>IF($D10="","",IF(VLOOKUP($I10,P_A_V_03!$Q$8:$BZ$42,5,0)="","",VLOOKUP($I10,P_A_V_03!$Q$8:$BZ$42,5,0)))</f>
        <v/>
      </c>
    </row>
    <row r="11" spans="1:53" ht="30" customHeight="1" x14ac:dyDescent="0.25">
      <c r="A11" s="67">
        <v>2</v>
      </c>
      <c r="B11" s="67" t="str">
        <f t="shared" ref="B11:B29" si="1">IF(A11&lt;10,"0"&amp;A11,A11)</f>
        <v>02</v>
      </c>
      <c r="C11" s="67" t="str">
        <f t="shared" ref="C11:C29" si="2">IF(A11&gt;B$2,"",B$1&amp;"-"&amp;B11)</f>
        <v/>
      </c>
      <c r="D11" s="67" t="str">
        <f t="shared" ref="D11:D29" si="3">IF(C11="","",1)</f>
        <v/>
      </c>
      <c r="E11" s="67" t="str">
        <f t="shared" ref="E11:E29" si="4">IF($D11="","",IF(P11="","",Q11/P11))</f>
        <v/>
      </c>
      <c r="F11" s="67" t="str">
        <f t="shared" ref="F11:F29" si="5">IF($D11="","",IF(U11="","",V11/U11))</f>
        <v/>
      </c>
      <c r="G11" s="67" t="str">
        <f t="shared" ref="G11:G29" si="6">IF($D11="","",IF(Z11="","",AA11/Z11))</f>
        <v/>
      </c>
      <c r="H11" s="67" t="str">
        <f t="shared" ref="H11:H29" si="7">IF($D11="","",IF(AE11="","",AF11/AE11))</f>
        <v/>
      </c>
      <c r="I11" s="67" t="str">
        <f t="shared" ref="I11:I29" si="8">IF(D11="","",C11)</f>
        <v/>
      </c>
      <c r="J11" s="201" t="str">
        <f>IF($D11="","",VLOOKUP($I11,P_A_V_03!$Q$8:$BZ$42,2,0))</f>
        <v/>
      </c>
      <c r="K11" s="201"/>
      <c r="L11" s="73" t="str">
        <f>IF($D11="","",VLOOKUP($I11,P_A_V_03!$Q$8:$BZ$42,6,0))</f>
        <v/>
      </c>
      <c r="M11" s="70" t="str">
        <f>IF($D11="","",VLOOKUP($I11,P_A_V_03!$Q$8:$BZ$42,3,0))</f>
        <v/>
      </c>
      <c r="N11" s="71" t="str">
        <f>IF($D11="","",IF(VLOOKUP($I11,P_A_V_03!$Q$8:$BZ$42,7,0)="","",VLOOKUP($I11,P_A_V_03!$Q$8:$BZ$42,7,0)))</f>
        <v/>
      </c>
      <c r="O11" s="97" t="str">
        <f>IF($D11="","",IF(VLOOKUP($I11,P_A_V_03!$Q$8:$BZ$42,8,0)="","",VLOOKUP($I11,P_A_V_03!$Q$8:$BZ$42,8,0)))</f>
        <v/>
      </c>
      <c r="P11" s="73" t="str">
        <f>IF($D11="","",IF(VLOOKUP($I11,P_A_V_03!$Q$8:$BZ$42,9,0)="","",VLOOKUP($I11,P_A_V_03!$Q$8:$BZ$42,9,0)))</f>
        <v/>
      </c>
      <c r="Q11" s="73" t="str">
        <f>IF($D11="","",IF(VLOOKUP($I11,P_A_V_03!$Q$8:$BZ$42,10,0)="","",VLOOKUP($I11,P_A_V_03!$Q$8:$BZ$42,10,0)))</f>
        <v/>
      </c>
      <c r="R11" s="71" t="str">
        <f>IF($D11="","",IF(VLOOKUP($I11,P_A_V_03!$Q$8:$BZ$42,13,0)="","",VLOOKUP($I11,P_A_V_03!$Q$8:$BZ$42,13,0)))</f>
        <v/>
      </c>
      <c r="S11" s="71" t="str">
        <f>IF($D11="","",IF(VLOOKUP($I11,P_A_V_03!$Q$8:$BZ$42,14,0)="","",VLOOKUP($I11,P_A_V_03!$Q$8:$BZ$42,14,0)))</f>
        <v/>
      </c>
      <c r="T11" s="97" t="str">
        <f>IF($D11="","",IF(VLOOKUP($I11,P_A_V_03!$Q$8:$BZ$42,20,0)="","",VLOOKUP($I11,P_A_V_03!$Q$8:$BZ$42,20,0)))</f>
        <v/>
      </c>
      <c r="U11" s="73" t="str">
        <f>IF($D11="","",IF(VLOOKUP($I11,P_A_V_03!$Q$8:$BZ$42,21,0)="","",VLOOKUP($I11,P_A_V_03!$Q$8:$BZ$42,21,0)))</f>
        <v/>
      </c>
      <c r="V11" s="73" t="str">
        <f>IF($D11="","",IF(VLOOKUP($I11,P_A_V_03!$Q$8:$BZ$42,23,0)="","",VLOOKUP($I11,P_A_V_03!$Q$8:$BZ$42,23,0)))</f>
        <v/>
      </c>
      <c r="W11" s="71" t="str">
        <f>IF($D11="","",IF(VLOOKUP($I11,P_A_V_03!$Q$8:$BZ$42,26,0)="","",VLOOKUP($I11,P_A_V_03!$Q$8:$BZ$42,26,0)))</f>
        <v/>
      </c>
      <c r="X11" s="71" t="str">
        <f>IF($D11="","",IF(VLOOKUP($I11,P_A_V_03!$Q$8:$BZ$42,28,0)="","",VLOOKUP($I11,P_A_V_03!$Q$8:$BZ$42,28,0)))</f>
        <v/>
      </c>
      <c r="Y11" s="97" t="str">
        <f>IF($D11="","",IF(VLOOKUP($I11,P_A_V_03!$Q$8:$BZ$42,34,0)="","",VLOOKUP($I11,P_A_V_03!$Q$8:$BZ$42,34,0)))</f>
        <v/>
      </c>
      <c r="Z11" s="73" t="str">
        <f>IF($D11="","",IF(VLOOKUP($I11,P_A_V_03!$Q$8:$BZ$42,35,0)="","",VLOOKUP($I11,P_A_V_03!$Q$8:$BZ$42,35,0)))</f>
        <v/>
      </c>
      <c r="AA11" s="73" t="str">
        <f>IF($D11="","",IF(VLOOKUP($I11,P_A_V_03!$Q$8:$BZ$42,37,0)="","",VLOOKUP($I11,P_A_V_03!$Q$8:$BZ$42,37,0)))</f>
        <v/>
      </c>
      <c r="AB11" s="71" t="str">
        <f>IF($D11="","",IF(VLOOKUP($I11,P_A_V_03!$Q$8:$BZ$42,40,0)="","",VLOOKUP($I11,P_A_V_03!$Q$8:$BZ$42,40,0)))</f>
        <v/>
      </c>
      <c r="AC11" s="71" t="str">
        <f>IF($D11="","",IF(VLOOKUP($I11,P_A_V_03!$Q$8:$BZ$42,42,0)="","",VLOOKUP($I11,P_A_V_03!$Q$8:$BZ$42,42,0)))</f>
        <v/>
      </c>
      <c r="AD11" s="97" t="str">
        <f>IF($D11="","",IF(VLOOKUP($I11,P_A_V_03!$Q$8:$BZ$42,48,0)="","",VLOOKUP($I11,P_A_V_03!$Q$8:$BZ$42,48,0)))</f>
        <v/>
      </c>
      <c r="AE11" s="73" t="str">
        <f>IF($D11="","",IF(VLOOKUP($I11,P_A_V_03!$Q$8:$BZ$42,49,0)="","",VLOOKUP($I11,P_A_V_03!$Q$8:$BZ$42,49,0)))</f>
        <v/>
      </c>
      <c r="AF11" s="73" t="str">
        <f>IF($D11="","",IF(VLOOKUP($I11,P_A_V_03!$Q$8:$BZ$42,51,0)="","",VLOOKUP($I11,P_A_V_03!$Q$8:$BZ$42,51,0)))</f>
        <v/>
      </c>
      <c r="AG11" s="71" t="str">
        <f>IF($D11="","",IF(VLOOKUP($I11,P_A_V_03!$Q$8:$BZ$42,54,0)="","",VLOOKUP($I11,P_A_V_03!$Q$8:$BZ$42,54,0)))</f>
        <v/>
      </c>
      <c r="AH11" s="71" t="str">
        <f>IF($D11="","",IF(VLOOKUP($I11,P_A_V_03!$Q$8:$BZ$42,56,0)="","",VLOOKUP($I11,P_A_V_03!$Q$8:$BZ$42,56,0)))</f>
        <v/>
      </c>
      <c r="BA11" s="71" t="str">
        <f>IF($D11="","",IF(VLOOKUP($I11,P_A_V_03!$Q$8:$BZ$42,5,0)="","",VLOOKUP($I11,P_A_V_03!$Q$8:$BZ$42,5,0)))</f>
        <v/>
      </c>
    </row>
    <row r="12" spans="1:53" ht="30" customHeight="1" x14ac:dyDescent="0.25">
      <c r="A12" s="67">
        <v>3</v>
      </c>
      <c r="B12" s="67" t="str">
        <f t="shared" si="1"/>
        <v>03</v>
      </c>
      <c r="C12" s="67" t="str">
        <f t="shared" si="2"/>
        <v/>
      </c>
      <c r="D12" s="67" t="str">
        <f t="shared" si="3"/>
        <v/>
      </c>
      <c r="E12" s="67" t="str">
        <f t="shared" si="4"/>
        <v/>
      </c>
      <c r="F12" s="67" t="str">
        <f t="shared" si="5"/>
        <v/>
      </c>
      <c r="G12" s="67" t="str">
        <f t="shared" si="6"/>
        <v/>
      </c>
      <c r="H12" s="67" t="str">
        <f t="shared" si="7"/>
        <v/>
      </c>
      <c r="I12" s="67" t="str">
        <f t="shared" si="8"/>
        <v/>
      </c>
      <c r="J12" s="201" t="str">
        <f>IF($D12="","",VLOOKUP($I12,P_A_V_03!$Q$8:$BZ$42,2,0))</f>
        <v/>
      </c>
      <c r="K12" s="201"/>
      <c r="L12" s="73" t="str">
        <f>IF($D12="","",VLOOKUP($I12,P_A_V_03!$Q$8:$BZ$42,6,0))</f>
        <v/>
      </c>
      <c r="M12" s="70" t="str">
        <f>IF($D12="","",VLOOKUP($I12,P_A_V_03!$Q$8:$BZ$42,3,0))</f>
        <v/>
      </c>
      <c r="N12" s="71" t="str">
        <f>IF($D12="","",IF(VLOOKUP($I12,P_A_V_03!$Q$8:$BZ$42,7,0)="","",VLOOKUP($I12,P_A_V_03!$Q$8:$BZ$42,7,0)))</f>
        <v/>
      </c>
      <c r="O12" s="97" t="str">
        <f>IF($D12="","",IF(VLOOKUP($I12,P_A_V_03!$Q$8:$BZ$42,8,0)="","",VLOOKUP($I12,P_A_V_03!$Q$8:$BZ$42,8,0)))</f>
        <v/>
      </c>
      <c r="P12" s="73" t="str">
        <f>IF($D12="","",IF(VLOOKUP($I12,P_A_V_03!$Q$8:$BZ$42,9,0)="","",VLOOKUP($I12,P_A_V_03!$Q$8:$BZ$42,9,0)))</f>
        <v/>
      </c>
      <c r="Q12" s="73" t="str">
        <f>IF($D12="","",IF(VLOOKUP($I12,P_A_V_03!$Q$8:$BZ$42,10,0)="","",VLOOKUP($I12,P_A_V_03!$Q$8:$BZ$42,10,0)))</f>
        <v/>
      </c>
      <c r="R12" s="71" t="str">
        <f>IF($D12="","",IF(VLOOKUP($I12,P_A_V_03!$Q$8:$BZ$42,13,0)="","",VLOOKUP($I12,P_A_V_03!$Q$8:$BZ$42,13,0)))</f>
        <v/>
      </c>
      <c r="S12" s="71" t="str">
        <f>IF($D12="","",IF(VLOOKUP($I12,P_A_V_03!$Q$8:$BZ$42,14,0)="","",VLOOKUP($I12,P_A_V_03!$Q$8:$BZ$42,14,0)))</f>
        <v/>
      </c>
      <c r="T12" s="97" t="str">
        <f>IF($D12="","",IF(VLOOKUP($I12,P_A_V_03!$Q$8:$BZ$42,20,0)="","",VLOOKUP($I12,P_A_V_03!$Q$8:$BZ$42,20,0)))</f>
        <v/>
      </c>
      <c r="U12" s="73" t="str">
        <f>IF($D12="","",IF(VLOOKUP($I12,P_A_V_03!$Q$8:$BZ$42,21,0)="","",VLOOKUP($I12,P_A_V_03!$Q$8:$BZ$42,21,0)))</f>
        <v/>
      </c>
      <c r="V12" s="73" t="str">
        <f>IF($D12="","",IF(VLOOKUP($I12,P_A_V_03!$Q$8:$BZ$42,23,0)="","",VLOOKUP($I12,P_A_V_03!$Q$8:$BZ$42,23,0)))</f>
        <v/>
      </c>
      <c r="W12" s="71" t="str">
        <f>IF($D12="","",IF(VLOOKUP($I12,P_A_V_03!$Q$8:$BZ$42,26,0)="","",VLOOKUP($I12,P_A_V_03!$Q$8:$BZ$42,26,0)))</f>
        <v/>
      </c>
      <c r="X12" s="71" t="str">
        <f>IF($D12="","",IF(VLOOKUP($I12,P_A_V_03!$Q$8:$BZ$42,28,0)="","",VLOOKUP($I12,P_A_V_03!$Q$8:$BZ$42,28,0)))</f>
        <v/>
      </c>
      <c r="Y12" s="97" t="str">
        <f>IF($D12="","",IF(VLOOKUP($I12,P_A_V_03!$Q$8:$BZ$42,34,0)="","",VLOOKUP($I12,P_A_V_03!$Q$8:$BZ$42,34,0)))</f>
        <v/>
      </c>
      <c r="Z12" s="73" t="str">
        <f>IF($D12="","",IF(VLOOKUP($I12,P_A_V_03!$Q$8:$BZ$42,35,0)="","",VLOOKUP($I12,P_A_V_03!$Q$8:$BZ$42,35,0)))</f>
        <v/>
      </c>
      <c r="AA12" s="73" t="str">
        <f>IF($D12="","",IF(VLOOKUP($I12,P_A_V_03!$Q$8:$BZ$42,37,0)="","",VLOOKUP($I12,P_A_V_03!$Q$8:$BZ$42,37,0)))</f>
        <v/>
      </c>
      <c r="AB12" s="71" t="str">
        <f>IF($D12="","",IF(VLOOKUP($I12,P_A_V_03!$Q$8:$BZ$42,40,0)="","",VLOOKUP($I12,P_A_V_03!$Q$8:$BZ$42,40,0)))</f>
        <v/>
      </c>
      <c r="AC12" s="71" t="str">
        <f>IF($D12="","",IF(VLOOKUP($I12,P_A_V_03!$Q$8:$BZ$42,42,0)="","",VLOOKUP($I12,P_A_V_03!$Q$8:$BZ$42,42,0)))</f>
        <v/>
      </c>
      <c r="AD12" s="97" t="str">
        <f>IF($D12="","",IF(VLOOKUP($I12,P_A_V_03!$Q$8:$BZ$42,48,0)="","",VLOOKUP($I12,P_A_V_03!$Q$8:$BZ$42,48,0)))</f>
        <v/>
      </c>
      <c r="AE12" s="73" t="str">
        <f>IF($D12="","",IF(VLOOKUP($I12,P_A_V_03!$Q$8:$BZ$42,49,0)="","",VLOOKUP($I12,P_A_V_03!$Q$8:$BZ$42,49,0)))</f>
        <v/>
      </c>
      <c r="AF12" s="73" t="str">
        <f>IF($D12="","",IF(VLOOKUP($I12,P_A_V_03!$Q$8:$BZ$42,51,0)="","",VLOOKUP($I12,P_A_V_03!$Q$8:$BZ$42,51,0)))</f>
        <v/>
      </c>
      <c r="AG12" s="71" t="str">
        <f>IF($D12="","",IF(VLOOKUP($I12,P_A_V_03!$Q$8:$BZ$42,54,0)="","",VLOOKUP($I12,P_A_V_03!$Q$8:$BZ$42,54,0)))</f>
        <v/>
      </c>
      <c r="AH12" s="71" t="str">
        <f>IF($D12="","",IF(VLOOKUP($I12,P_A_V_03!$Q$8:$BZ$42,56,0)="","",VLOOKUP($I12,P_A_V_03!$Q$8:$BZ$42,56,0)))</f>
        <v/>
      </c>
      <c r="BA12" s="71" t="str">
        <f>IF($D12="","",IF(VLOOKUP($I12,P_A_V_03!$Q$8:$BZ$42,5,0)="","",VLOOKUP($I12,P_A_V_03!$Q$8:$BZ$42,5,0)))</f>
        <v/>
      </c>
    </row>
    <row r="13" spans="1:53" ht="30" customHeight="1" x14ac:dyDescent="0.25">
      <c r="A13" s="67">
        <v>4</v>
      </c>
      <c r="B13" s="67" t="str">
        <f t="shared" si="1"/>
        <v>04</v>
      </c>
      <c r="C13" s="67" t="str">
        <f t="shared" si="2"/>
        <v/>
      </c>
      <c r="D13" s="67" t="str">
        <f t="shared" si="3"/>
        <v/>
      </c>
      <c r="E13" s="67" t="str">
        <f t="shared" si="4"/>
        <v/>
      </c>
      <c r="F13" s="67" t="str">
        <f t="shared" si="5"/>
        <v/>
      </c>
      <c r="G13" s="67" t="str">
        <f t="shared" si="6"/>
        <v/>
      </c>
      <c r="H13" s="67" t="str">
        <f t="shared" si="7"/>
        <v/>
      </c>
      <c r="I13" s="67" t="str">
        <f t="shared" si="8"/>
        <v/>
      </c>
      <c r="J13" s="201" t="str">
        <f>IF($D13="","",VLOOKUP($I13,P_A_V_03!$Q$8:$BZ$42,2,0))</f>
        <v/>
      </c>
      <c r="K13" s="201"/>
      <c r="L13" s="73" t="str">
        <f>IF($D13="","",VLOOKUP($I13,P_A_V_03!$Q$8:$BZ$42,6,0))</f>
        <v/>
      </c>
      <c r="M13" s="70" t="str">
        <f>IF($D13="","",VLOOKUP($I13,P_A_V_03!$Q$8:$BZ$42,3,0))</f>
        <v/>
      </c>
      <c r="N13" s="71" t="str">
        <f>IF($D13="","",IF(VLOOKUP($I13,P_A_V_03!$Q$8:$BZ$42,7,0)="","",VLOOKUP($I13,P_A_V_03!$Q$8:$BZ$42,7,0)))</f>
        <v/>
      </c>
      <c r="O13" s="97" t="str">
        <f>IF($D13="","",IF(VLOOKUP($I13,P_A_V_03!$Q$8:$BZ$42,8,0)="","",VLOOKUP($I13,P_A_V_03!$Q$8:$BZ$42,8,0)))</f>
        <v/>
      </c>
      <c r="P13" s="73" t="str">
        <f>IF($D13="","",IF(VLOOKUP($I13,P_A_V_03!$Q$8:$BZ$42,9,0)="","",VLOOKUP($I13,P_A_V_03!$Q$8:$BZ$42,9,0)))</f>
        <v/>
      </c>
      <c r="Q13" s="73" t="str">
        <f>IF($D13="","",IF(VLOOKUP($I13,P_A_V_03!$Q$8:$BZ$42,10,0)="","",VLOOKUP($I13,P_A_V_03!$Q$8:$BZ$42,10,0)))</f>
        <v/>
      </c>
      <c r="R13" s="71" t="str">
        <f>IF($D13="","",IF(VLOOKUP($I13,P_A_V_03!$Q$8:$BZ$42,13,0)="","",VLOOKUP($I13,P_A_V_03!$Q$8:$BZ$42,13,0)))</f>
        <v/>
      </c>
      <c r="S13" s="71" t="str">
        <f>IF($D13="","",IF(VLOOKUP($I13,P_A_V_03!$Q$8:$BZ$42,14,0)="","",VLOOKUP($I13,P_A_V_03!$Q$8:$BZ$42,14,0)))</f>
        <v/>
      </c>
      <c r="T13" s="97" t="str">
        <f>IF($D13="","",IF(VLOOKUP($I13,P_A_V_03!$Q$8:$BZ$42,20,0)="","",VLOOKUP($I13,P_A_V_03!$Q$8:$BZ$42,20,0)))</f>
        <v/>
      </c>
      <c r="U13" s="73" t="str">
        <f>IF($D13="","",IF(VLOOKUP($I13,P_A_V_03!$Q$8:$BZ$42,21,0)="","",VLOOKUP($I13,P_A_V_03!$Q$8:$BZ$42,21,0)))</f>
        <v/>
      </c>
      <c r="V13" s="73" t="str">
        <f>IF($D13="","",IF(VLOOKUP($I13,P_A_V_03!$Q$8:$BZ$42,23,0)="","",VLOOKUP($I13,P_A_V_03!$Q$8:$BZ$42,23,0)))</f>
        <v/>
      </c>
      <c r="W13" s="71" t="str">
        <f>IF($D13="","",IF(VLOOKUP($I13,P_A_V_03!$Q$8:$BZ$42,26,0)="","",VLOOKUP($I13,P_A_V_03!$Q$8:$BZ$42,26,0)))</f>
        <v/>
      </c>
      <c r="X13" s="71" t="str">
        <f>IF($D13="","",IF(VLOOKUP($I13,P_A_V_03!$Q$8:$BZ$42,28,0)="","",VLOOKUP($I13,P_A_V_03!$Q$8:$BZ$42,28,0)))</f>
        <v/>
      </c>
      <c r="Y13" s="97" t="str">
        <f>IF($D13="","",IF(VLOOKUP($I13,P_A_V_03!$Q$8:$BZ$42,34,0)="","",VLOOKUP($I13,P_A_V_03!$Q$8:$BZ$42,34,0)))</f>
        <v/>
      </c>
      <c r="Z13" s="73" t="str">
        <f>IF($D13="","",IF(VLOOKUP($I13,P_A_V_03!$Q$8:$BZ$42,35,0)="","",VLOOKUP($I13,P_A_V_03!$Q$8:$BZ$42,35,0)))</f>
        <v/>
      </c>
      <c r="AA13" s="73" t="str">
        <f>IF($D13="","",IF(VLOOKUP($I13,P_A_V_03!$Q$8:$BZ$42,37,0)="","",VLOOKUP($I13,P_A_V_03!$Q$8:$BZ$42,37,0)))</f>
        <v/>
      </c>
      <c r="AB13" s="71" t="str">
        <f>IF($D13="","",IF(VLOOKUP($I13,P_A_V_03!$Q$8:$BZ$42,40,0)="","",VLOOKUP($I13,P_A_V_03!$Q$8:$BZ$42,40,0)))</f>
        <v/>
      </c>
      <c r="AC13" s="71" t="str">
        <f>IF($D13="","",IF(VLOOKUP($I13,P_A_V_03!$Q$8:$BZ$42,42,0)="","",VLOOKUP($I13,P_A_V_03!$Q$8:$BZ$42,42,0)))</f>
        <v/>
      </c>
      <c r="AD13" s="97" t="str">
        <f>IF($D13="","",IF(VLOOKUP($I13,P_A_V_03!$Q$8:$BZ$42,48,0)="","",VLOOKUP($I13,P_A_V_03!$Q$8:$BZ$42,48,0)))</f>
        <v/>
      </c>
      <c r="AE13" s="73" t="str">
        <f>IF($D13="","",IF(VLOOKUP($I13,P_A_V_03!$Q$8:$BZ$42,49,0)="","",VLOOKUP($I13,P_A_V_03!$Q$8:$BZ$42,49,0)))</f>
        <v/>
      </c>
      <c r="AF13" s="73" t="str">
        <f>IF($D13="","",IF(VLOOKUP($I13,P_A_V_03!$Q$8:$BZ$42,51,0)="","",VLOOKUP($I13,P_A_V_03!$Q$8:$BZ$42,51,0)))</f>
        <v/>
      </c>
      <c r="AG13" s="71" t="str">
        <f>IF($D13="","",IF(VLOOKUP($I13,P_A_V_03!$Q$8:$BZ$42,54,0)="","",VLOOKUP($I13,P_A_V_03!$Q$8:$BZ$42,54,0)))</f>
        <v/>
      </c>
      <c r="AH13" s="71" t="str">
        <f>IF($D13="","",IF(VLOOKUP($I13,P_A_V_03!$Q$8:$BZ$42,56,0)="","",VLOOKUP($I13,P_A_V_03!$Q$8:$BZ$42,56,0)))</f>
        <v/>
      </c>
      <c r="BA13" s="71" t="str">
        <f>IF($D13="","",IF(VLOOKUP($I13,P_A_V_03!$Q$8:$BZ$42,5,0)="","",VLOOKUP($I13,P_A_V_03!$Q$8:$BZ$42,5,0)))</f>
        <v/>
      </c>
    </row>
    <row r="14" spans="1:53" ht="30" customHeight="1" x14ac:dyDescent="0.25">
      <c r="A14" s="67">
        <v>5</v>
      </c>
      <c r="B14" s="67" t="str">
        <f t="shared" si="1"/>
        <v>05</v>
      </c>
      <c r="C14" s="67" t="str">
        <f t="shared" si="2"/>
        <v/>
      </c>
      <c r="D14" s="67" t="str">
        <f t="shared" si="3"/>
        <v/>
      </c>
      <c r="E14" s="67" t="str">
        <f t="shared" si="4"/>
        <v/>
      </c>
      <c r="F14" s="67" t="str">
        <f t="shared" si="5"/>
        <v/>
      </c>
      <c r="G14" s="67" t="str">
        <f t="shared" si="6"/>
        <v/>
      </c>
      <c r="H14" s="67" t="str">
        <f t="shared" si="7"/>
        <v/>
      </c>
      <c r="I14" s="67" t="str">
        <f t="shared" si="8"/>
        <v/>
      </c>
      <c r="J14" s="201" t="str">
        <f>IF($D14="","",VLOOKUP($I14,P_A_V_03!$Q$8:$BZ$42,2,0))</f>
        <v/>
      </c>
      <c r="K14" s="201"/>
      <c r="L14" s="73" t="str">
        <f>IF($D14="","",VLOOKUP($I14,P_A_V_03!$Q$8:$BZ$42,6,0))</f>
        <v/>
      </c>
      <c r="M14" s="70" t="str">
        <f>IF($D14="","",VLOOKUP($I14,P_A_V_03!$Q$8:$BZ$42,3,0))</f>
        <v/>
      </c>
      <c r="N14" s="71" t="str">
        <f>IF($D14="","",IF(VLOOKUP($I14,P_A_V_03!$Q$8:$BZ$42,7,0)="","",VLOOKUP($I14,P_A_V_03!$Q$8:$BZ$42,7,0)))</f>
        <v/>
      </c>
      <c r="O14" s="97" t="str">
        <f>IF($D14="","",IF(VLOOKUP($I14,P_A_V_03!$Q$8:$BZ$42,8,0)="","",VLOOKUP($I14,P_A_V_03!$Q$8:$BZ$42,8,0)))</f>
        <v/>
      </c>
      <c r="P14" s="73" t="str">
        <f>IF($D14="","",IF(VLOOKUP($I14,P_A_V_03!$Q$8:$BZ$42,9,0)="","",VLOOKUP($I14,P_A_V_03!$Q$8:$BZ$42,9,0)))</f>
        <v/>
      </c>
      <c r="Q14" s="73" t="str">
        <f>IF($D14="","",IF(VLOOKUP($I14,P_A_V_03!$Q$8:$BZ$42,10,0)="","",VLOOKUP($I14,P_A_V_03!$Q$8:$BZ$42,10,0)))</f>
        <v/>
      </c>
      <c r="R14" s="71" t="str">
        <f>IF($D14="","",IF(VLOOKUP($I14,P_A_V_03!$Q$8:$BZ$42,13,0)="","",VLOOKUP($I14,P_A_V_03!$Q$8:$BZ$42,13,0)))</f>
        <v/>
      </c>
      <c r="S14" s="71" t="str">
        <f>IF($D14="","",IF(VLOOKUP($I14,P_A_V_03!$Q$8:$BZ$42,14,0)="","",VLOOKUP($I14,P_A_V_03!$Q$8:$BZ$42,14,0)))</f>
        <v/>
      </c>
      <c r="T14" s="97" t="str">
        <f>IF($D14="","",IF(VLOOKUP($I14,P_A_V_03!$Q$8:$BZ$42,20,0)="","",VLOOKUP($I14,P_A_V_03!$Q$8:$BZ$42,20,0)))</f>
        <v/>
      </c>
      <c r="U14" s="73" t="str">
        <f>IF($D14="","",IF(VLOOKUP($I14,P_A_V_03!$Q$8:$BZ$42,21,0)="","",VLOOKUP($I14,P_A_V_03!$Q$8:$BZ$42,21,0)))</f>
        <v/>
      </c>
      <c r="V14" s="73" t="str">
        <f>IF($D14="","",IF(VLOOKUP($I14,P_A_V_03!$Q$8:$BZ$42,23,0)="","",VLOOKUP($I14,P_A_V_03!$Q$8:$BZ$42,23,0)))</f>
        <v/>
      </c>
      <c r="W14" s="71" t="str">
        <f>IF($D14="","",IF(VLOOKUP($I14,P_A_V_03!$Q$8:$BZ$42,26,0)="","",VLOOKUP($I14,P_A_V_03!$Q$8:$BZ$42,26,0)))</f>
        <v/>
      </c>
      <c r="X14" s="71" t="str">
        <f>IF($D14="","",IF(VLOOKUP($I14,P_A_V_03!$Q$8:$BZ$42,28,0)="","",VLOOKUP($I14,P_A_V_03!$Q$8:$BZ$42,28,0)))</f>
        <v/>
      </c>
      <c r="Y14" s="97" t="str">
        <f>IF($D14="","",IF(VLOOKUP($I14,P_A_V_03!$Q$8:$BZ$42,34,0)="","",VLOOKUP($I14,P_A_V_03!$Q$8:$BZ$42,34,0)))</f>
        <v/>
      </c>
      <c r="Z14" s="73" t="str">
        <f>IF($D14="","",IF(VLOOKUP($I14,P_A_V_03!$Q$8:$BZ$42,35,0)="","",VLOOKUP($I14,P_A_V_03!$Q$8:$BZ$42,35,0)))</f>
        <v/>
      </c>
      <c r="AA14" s="73" t="str">
        <f>IF($D14="","",IF(VLOOKUP($I14,P_A_V_03!$Q$8:$BZ$42,37,0)="","",VLOOKUP($I14,P_A_V_03!$Q$8:$BZ$42,37,0)))</f>
        <v/>
      </c>
      <c r="AB14" s="71" t="str">
        <f>IF($D14="","",IF(VLOOKUP($I14,P_A_V_03!$Q$8:$BZ$42,40,0)="","",VLOOKUP($I14,P_A_V_03!$Q$8:$BZ$42,40,0)))</f>
        <v/>
      </c>
      <c r="AC14" s="71" t="str">
        <f>IF($D14="","",IF(VLOOKUP($I14,P_A_V_03!$Q$8:$BZ$42,42,0)="","",VLOOKUP($I14,P_A_V_03!$Q$8:$BZ$42,42,0)))</f>
        <v/>
      </c>
      <c r="AD14" s="97" t="str">
        <f>IF($D14="","",IF(VLOOKUP($I14,P_A_V_03!$Q$8:$BZ$42,48,0)="","",VLOOKUP($I14,P_A_V_03!$Q$8:$BZ$42,48,0)))</f>
        <v/>
      </c>
      <c r="AE14" s="73" t="str">
        <f>IF($D14="","",IF(VLOOKUP($I14,P_A_V_03!$Q$8:$BZ$42,49,0)="","",VLOOKUP($I14,P_A_V_03!$Q$8:$BZ$42,49,0)))</f>
        <v/>
      </c>
      <c r="AF14" s="73" t="str">
        <f>IF($D14="","",IF(VLOOKUP($I14,P_A_V_03!$Q$8:$BZ$42,51,0)="","",VLOOKUP($I14,P_A_V_03!$Q$8:$BZ$42,51,0)))</f>
        <v/>
      </c>
      <c r="AG14" s="71" t="str">
        <f>IF($D14="","",IF(VLOOKUP($I14,P_A_V_03!$Q$8:$BZ$42,54,0)="","",VLOOKUP($I14,P_A_V_03!$Q$8:$BZ$42,54,0)))</f>
        <v/>
      </c>
      <c r="AH14" s="71" t="str">
        <f>IF($D14="","",IF(VLOOKUP($I14,P_A_V_03!$Q$8:$BZ$42,56,0)="","",VLOOKUP($I14,P_A_V_03!$Q$8:$BZ$42,56,0)))</f>
        <v/>
      </c>
      <c r="BA14" s="71" t="str">
        <f>IF($D14="","",IF(VLOOKUP($I14,P_A_V_03!$Q$8:$BZ$42,5,0)="","",VLOOKUP($I14,P_A_V_03!$Q$8:$BZ$42,5,0)))</f>
        <v/>
      </c>
    </row>
    <row r="15" spans="1:53" ht="30" customHeight="1" x14ac:dyDescent="0.25">
      <c r="A15" s="67">
        <v>6</v>
      </c>
      <c r="B15" s="67" t="str">
        <f t="shared" si="1"/>
        <v>06</v>
      </c>
      <c r="C15" s="67" t="str">
        <f t="shared" si="2"/>
        <v/>
      </c>
      <c r="D15" s="67" t="str">
        <f t="shared" si="3"/>
        <v/>
      </c>
      <c r="E15" s="67" t="str">
        <f t="shared" si="4"/>
        <v/>
      </c>
      <c r="F15" s="67" t="str">
        <f t="shared" si="5"/>
        <v/>
      </c>
      <c r="G15" s="67" t="str">
        <f t="shared" si="6"/>
        <v/>
      </c>
      <c r="H15" s="67" t="str">
        <f t="shared" si="7"/>
        <v/>
      </c>
      <c r="I15" s="67" t="str">
        <f t="shared" si="8"/>
        <v/>
      </c>
      <c r="J15" s="201" t="str">
        <f>IF($D15="","",VLOOKUP($I15,P_A_V_03!$Q$8:$BZ$42,2,0))</f>
        <v/>
      </c>
      <c r="K15" s="201"/>
      <c r="L15" s="73" t="str">
        <f>IF($D15="","",VLOOKUP($I15,P_A_V_03!$Q$8:$BZ$42,6,0))</f>
        <v/>
      </c>
      <c r="M15" s="70" t="str">
        <f>IF($D15="","",VLOOKUP($I15,P_A_V_03!$Q$8:$BZ$42,3,0))</f>
        <v/>
      </c>
      <c r="N15" s="71" t="str">
        <f>IF($D15="","",IF(VLOOKUP($I15,P_A_V_03!$Q$8:$BZ$42,7,0)="","",VLOOKUP($I15,P_A_V_03!$Q$8:$BZ$42,7,0)))</f>
        <v/>
      </c>
      <c r="O15" s="97" t="str">
        <f>IF($D15="","",IF(VLOOKUP($I15,P_A_V_03!$Q$8:$BZ$42,8,0)="","",VLOOKUP($I15,P_A_V_03!$Q$8:$BZ$42,8,0)))</f>
        <v/>
      </c>
      <c r="P15" s="73" t="str">
        <f>IF($D15="","",IF(VLOOKUP($I15,P_A_V_03!$Q$8:$BZ$42,9,0)="","",VLOOKUP($I15,P_A_V_03!$Q$8:$BZ$42,9,0)))</f>
        <v/>
      </c>
      <c r="Q15" s="73" t="str">
        <f>IF($D15="","",IF(VLOOKUP($I15,P_A_V_03!$Q$8:$BZ$42,10,0)="","",VLOOKUP($I15,P_A_V_03!$Q$8:$BZ$42,10,0)))</f>
        <v/>
      </c>
      <c r="R15" s="71" t="str">
        <f>IF($D15="","",IF(VLOOKUP($I15,P_A_V_03!$Q$8:$BZ$42,13,0)="","",VLOOKUP($I15,P_A_V_03!$Q$8:$BZ$42,13,0)))</f>
        <v/>
      </c>
      <c r="S15" s="71" t="str">
        <f>IF($D15="","",IF(VLOOKUP($I15,P_A_V_03!$Q$8:$BZ$42,14,0)="","",VLOOKUP($I15,P_A_V_03!$Q$8:$BZ$42,14,0)))</f>
        <v/>
      </c>
      <c r="T15" s="97" t="str">
        <f>IF($D15="","",IF(VLOOKUP($I15,P_A_V_03!$Q$8:$BZ$42,20,0)="","",VLOOKUP($I15,P_A_V_03!$Q$8:$BZ$42,20,0)))</f>
        <v/>
      </c>
      <c r="U15" s="73" t="str">
        <f>IF($D15="","",IF(VLOOKUP($I15,P_A_V_03!$Q$8:$BZ$42,21,0)="","",VLOOKUP($I15,P_A_V_03!$Q$8:$BZ$42,21,0)))</f>
        <v/>
      </c>
      <c r="V15" s="73" t="str">
        <f>IF($D15="","",IF(VLOOKUP($I15,P_A_V_03!$Q$8:$BZ$42,23,0)="","",VLOOKUP($I15,P_A_V_03!$Q$8:$BZ$42,23,0)))</f>
        <v/>
      </c>
      <c r="W15" s="71" t="str">
        <f>IF($D15="","",IF(VLOOKUP($I15,P_A_V_03!$Q$8:$BZ$42,26,0)="","",VLOOKUP($I15,P_A_V_03!$Q$8:$BZ$42,26,0)))</f>
        <v/>
      </c>
      <c r="X15" s="71" t="str">
        <f>IF($D15="","",IF(VLOOKUP($I15,P_A_V_03!$Q$8:$BZ$42,28,0)="","",VLOOKUP($I15,P_A_V_03!$Q$8:$BZ$42,28,0)))</f>
        <v/>
      </c>
      <c r="Y15" s="97" t="str">
        <f>IF($D15="","",IF(VLOOKUP($I15,P_A_V_03!$Q$8:$BZ$42,34,0)="","",VLOOKUP($I15,P_A_V_03!$Q$8:$BZ$42,34,0)))</f>
        <v/>
      </c>
      <c r="Z15" s="73" t="str">
        <f>IF($D15="","",IF(VLOOKUP($I15,P_A_V_03!$Q$8:$BZ$42,35,0)="","",VLOOKUP($I15,P_A_V_03!$Q$8:$BZ$42,35,0)))</f>
        <v/>
      </c>
      <c r="AA15" s="73" t="str">
        <f>IF($D15="","",IF(VLOOKUP($I15,P_A_V_03!$Q$8:$BZ$42,37,0)="","",VLOOKUP($I15,P_A_V_03!$Q$8:$BZ$42,37,0)))</f>
        <v/>
      </c>
      <c r="AB15" s="71" t="str">
        <f>IF($D15="","",IF(VLOOKUP($I15,P_A_V_03!$Q$8:$BZ$42,40,0)="","",VLOOKUP($I15,P_A_V_03!$Q$8:$BZ$42,40,0)))</f>
        <v/>
      </c>
      <c r="AC15" s="71" t="str">
        <f>IF($D15="","",IF(VLOOKUP($I15,P_A_V_03!$Q$8:$BZ$42,42,0)="","",VLOOKUP($I15,P_A_V_03!$Q$8:$BZ$42,42,0)))</f>
        <v/>
      </c>
      <c r="AD15" s="97" t="str">
        <f>IF($D15="","",IF(VLOOKUP($I15,P_A_V_03!$Q$8:$BZ$42,48,0)="","",VLOOKUP($I15,P_A_V_03!$Q$8:$BZ$42,48,0)))</f>
        <v/>
      </c>
      <c r="AE15" s="73" t="str">
        <f>IF($D15="","",IF(VLOOKUP($I15,P_A_V_03!$Q$8:$BZ$42,49,0)="","",VLOOKUP($I15,P_A_V_03!$Q$8:$BZ$42,49,0)))</f>
        <v/>
      </c>
      <c r="AF15" s="73" t="str">
        <f>IF($D15="","",IF(VLOOKUP($I15,P_A_V_03!$Q$8:$BZ$42,51,0)="","",VLOOKUP($I15,P_A_V_03!$Q$8:$BZ$42,51,0)))</f>
        <v/>
      </c>
      <c r="AG15" s="71" t="str">
        <f>IF($D15="","",IF(VLOOKUP($I15,P_A_V_03!$Q$8:$BZ$42,54,0)="","",VLOOKUP($I15,P_A_V_03!$Q$8:$BZ$42,54,0)))</f>
        <v/>
      </c>
      <c r="AH15" s="71" t="str">
        <f>IF($D15="","",IF(VLOOKUP($I15,P_A_V_03!$Q$8:$BZ$42,56,0)="","",VLOOKUP($I15,P_A_V_03!$Q$8:$BZ$42,56,0)))</f>
        <v/>
      </c>
      <c r="BA15" s="71" t="str">
        <f>IF($D15="","",IF(VLOOKUP($I15,P_A_V_03!$Q$8:$BZ$42,5,0)="","",VLOOKUP($I15,P_A_V_03!$Q$8:$BZ$42,5,0)))</f>
        <v/>
      </c>
    </row>
    <row r="16" spans="1:53" ht="30" customHeight="1" x14ac:dyDescent="0.25">
      <c r="A16" s="67">
        <v>7</v>
      </c>
      <c r="B16" s="67" t="str">
        <f t="shared" si="1"/>
        <v>07</v>
      </c>
      <c r="C16" s="67" t="str">
        <f t="shared" si="2"/>
        <v/>
      </c>
      <c r="D16" s="67" t="str">
        <f t="shared" si="3"/>
        <v/>
      </c>
      <c r="E16" s="67" t="str">
        <f t="shared" si="4"/>
        <v/>
      </c>
      <c r="F16" s="67" t="str">
        <f t="shared" si="5"/>
        <v/>
      </c>
      <c r="G16" s="67" t="str">
        <f t="shared" si="6"/>
        <v/>
      </c>
      <c r="H16" s="67" t="str">
        <f t="shared" si="7"/>
        <v/>
      </c>
      <c r="I16" s="67" t="str">
        <f t="shared" si="8"/>
        <v/>
      </c>
      <c r="J16" s="201" t="str">
        <f>IF($D16="","",VLOOKUP($I16,P_A_V_03!$Q$8:$BZ$42,2,0))</f>
        <v/>
      </c>
      <c r="K16" s="201"/>
      <c r="L16" s="73" t="str">
        <f>IF($D16="","",VLOOKUP($I16,P_A_V_03!$Q$8:$BZ$42,6,0))</f>
        <v/>
      </c>
      <c r="M16" s="70" t="str">
        <f>IF($D16="","",VLOOKUP($I16,P_A_V_03!$Q$8:$BZ$42,3,0))</f>
        <v/>
      </c>
      <c r="N16" s="71" t="str">
        <f>IF($D16="","",IF(VLOOKUP($I16,P_A_V_03!$Q$8:$BZ$42,7,0)="","",VLOOKUP($I16,P_A_V_03!$Q$8:$BZ$42,7,0)))</f>
        <v/>
      </c>
      <c r="O16" s="97" t="str">
        <f>IF($D16="","",IF(VLOOKUP($I16,P_A_V_03!$Q$8:$BZ$42,8,0)="","",VLOOKUP($I16,P_A_V_03!$Q$8:$BZ$42,8,0)))</f>
        <v/>
      </c>
      <c r="P16" s="73" t="str">
        <f>IF($D16="","",IF(VLOOKUP($I16,P_A_V_03!$Q$8:$BZ$42,9,0)="","",VLOOKUP($I16,P_A_V_03!$Q$8:$BZ$42,9,0)))</f>
        <v/>
      </c>
      <c r="Q16" s="73" t="str">
        <f>IF($D16="","",IF(VLOOKUP($I16,P_A_V_03!$Q$8:$BZ$42,10,0)="","",VLOOKUP($I16,P_A_V_03!$Q$8:$BZ$42,10,0)))</f>
        <v/>
      </c>
      <c r="R16" s="71" t="str">
        <f>IF($D16="","",IF(VLOOKUP($I16,P_A_V_03!$Q$8:$BZ$42,13,0)="","",VLOOKUP($I16,P_A_V_03!$Q$8:$BZ$42,13,0)))</f>
        <v/>
      </c>
      <c r="S16" s="71" t="str">
        <f>IF($D16="","",IF(VLOOKUP($I16,P_A_V_03!$Q$8:$BZ$42,14,0)="","",VLOOKUP($I16,P_A_V_03!$Q$8:$BZ$42,14,0)))</f>
        <v/>
      </c>
      <c r="T16" s="97" t="str">
        <f>IF($D16="","",IF(VLOOKUP($I16,P_A_V_03!$Q$8:$BZ$42,20,0)="","",VLOOKUP($I16,P_A_V_03!$Q$8:$BZ$42,20,0)))</f>
        <v/>
      </c>
      <c r="U16" s="73" t="str">
        <f>IF($D16="","",IF(VLOOKUP($I16,P_A_V_03!$Q$8:$BZ$42,21,0)="","",VLOOKUP($I16,P_A_V_03!$Q$8:$BZ$42,21,0)))</f>
        <v/>
      </c>
      <c r="V16" s="73" t="str">
        <f>IF($D16="","",IF(VLOOKUP($I16,P_A_V_03!$Q$8:$BZ$42,23,0)="","",VLOOKUP($I16,P_A_V_03!$Q$8:$BZ$42,23,0)))</f>
        <v/>
      </c>
      <c r="W16" s="71" t="str">
        <f>IF($D16="","",IF(VLOOKUP($I16,P_A_V_03!$Q$8:$BZ$42,26,0)="","",VLOOKUP($I16,P_A_V_03!$Q$8:$BZ$42,26,0)))</f>
        <v/>
      </c>
      <c r="X16" s="71" t="str">
        <f>IF($D16="","",IF(VLOOKUP($I16,P_A_V_03!$Q$8:$BZ$42,28,0)="","",VLOOKUP($I16,P_A_V_03!$Q$8:$BZ$42,28,0)))</f>
        <v/>
      </c>
      <c r="Y16" s="97" t="str">
        <f>IF($D16="","",IF(VLOOKUP($I16,P_A_V_03!$Q$8:$BZ$42,34,0)="","",VLOOKUP($I16,P_A_V_03!$Q$8:$BZ$42,34,0)))</f>
        <v/>
      </c>
      <c r="Z16" s="73" t="str">
        <f>IF($D16="","",IF(VLOOKUP($I16,P_A_V_03!$Q$8:$BZ$42,35,0)="","",VLOOKUP($I16,P_A_V_03!$Q$8:$BZ$42,35,0)))</f>
        <v/>
      </c>
      <c r="AA16" s="73" t="str">
        <f>IF($D16="","",IF(VLOOKUP($I16,P_A_V_03!$Q$8:$BZ$42,37,0)="","",VLOOKUP($I16,P_A_V_03!$Q$8:$BZ$42,37,0)))</f>
        <v/>
      </c>
      <c r="AB16" s="71" t="str">
        <f>IF($D16="","",IF(VLOOKUP($I16,P_A_V_03!$Q$8:$BZ$42,40,0)="","",VLOOKUP($I16,P_A_V_03!$Q$8:$BZ$42,40,0)))</f>
        <v/>
      </c>
      <c r="AC16" s="71" t="str">
        <f>IF($D16="","",IF(VLOOKUP($I16,P_A_V_03!$Q$8:$BZ$42,42,0)="","",VLOOKUP($I16,P_A_V_03!$Q$8:$BZ$42,42,0)))</f>
        <v/>
      </c>
      <c r="AD16" s="97" t="str">
        <f>IF($D16="","",IF(VLOOKUP($I16,P_A_V_03!$Q$8:$BZ$42,48,0)="","",VLOOKUP($I16,P_A_V_03!$Q$8:$BZ$42,48,0)))</f>
        <v/>
      </c>
      <c r="AE16" s="73" t="str">
        <f>IF($D16="","",IF(VLOOKUP($I16,P_A_V_03!$Q$8:$BZ$42,49,0)="","",VLOOKUP($I16,P_A_V_03!$Q$8:$BZ$42,49,0)))</f>
        <v/>
      </c>
      <c r="AF16" s="73" t="str">
        <f>IF($D16="","",IF(VLOOKUP($I16,P_A_V_03!$Q$8:$BZ$42,51,0)="","",VLOOKUP($I16,P_A_V_03!$Q$8:$BZ$42,51,0)))</f>
        <v/>
      </c>
      <c r="AG16" s="71" t="str">
        <f>IF($D16="","",IF(VLOOKUP($I16,P_A_V_03!$Q$8:$BZ$42,54,0)="","",VLOOKUP($I16,P_A_V_03!$Q$8:$BZ$42,54,0)))</f>
        <v/>
      </c>
      <c r="AH16" s="71" t="str">
        <f>IF($D16="","",IF(VLOOKUP($I16,P_A_V_03!$Q$8:$BZ$42,56,0)="","",VLOOKUP($I16,P_A_V_03!$Q$8:$BZ$42,56,0)))</f>
        <v/>
      </c>
      <c r="BA16" s="71" t="str">
        <f>IF($D16="","",IF(VLOOKUP($I16,P_A_V_03!$Q$8:$BZ$42,5,0)="","",VLOOKUP($I16,P_A_V_03!$Q$8:$BZ$42,5,0)))</f>
        <v/>
      </c>
    </row>
    <row r="17" spans="1:53" ht="30" customHeight="1" x14ac:dyDescent="0.25">
      <c r="A17" s="67">
        <v>8</v>
      </c>
      <c r="B17" s="67" t="str">
        <f t="shared" si="1"/>
        <v>08</v>
      </c>
      <c r="C17" s="67" t="str">
        <f t="shared" si="2"/>
        <v/>
      </c>
      <c r="D17" s="67" t="str">
        <f t="shared" si="3"/>
        <v/>
      </c>
      <c r="E17" s="67" t="str">
        <f t="shared" si="4"/>
        <v/>
      </c>
      <c r="F17" s="67" t="str">
        <f t="shared" si="5"/>
        <v/>
      </c>
      <c r="G17" s="67" t="str">
        <f t="shared" si="6"/>
        <v/>
      </c>
      <c r="H17" s="67" t="str">
        <f t="shared" si="7"/>
        <v/>
      </c>
      <c r="I17" s="67" t="str">
        <f t="shared" si="8"/>
        <v/>
      </c>
      <c r="J17" s="201" t="str">
        <f>IF($D17="","",VLOOKUP($I17,P_A_V_03!$Q$8:$BZ$42,2,0))</f>
        <v/>
      </c>
      <c r="K17" s="201"/>
      <c r="L17" s="73" t="str">
        <f>IF($D17="","",VLOOKUP($I17,P_A_V_03!$Q$8:$BZ$42,6,0))</f>
        <v/>
      </c>
      <c r="M17" s="70" t="str">
        <f>IF($D17="","",VLOOKUP($I17,P_A_V_03!$Q$8:$BZ$42,3,0))</f>
        <v/>
      </c>
      <c r="N17" s="71" t="str">
        <f>IF($D17="","",IF(VLOOKUP($I17,P_A_V_03!$Q$8:$BZ$42,7,0)="","",VLOOKUP($I17,P_A_V_03!$Q$8:$BZ$42,7,0)))</f>
        <v/>
      </c>
      <c r="O17" s="97" t="str">
        <f>IF($D17="","",IF(VLOOKUP($I17,P_A_V_03!$Q$8:$BZ$42,8,0)="","",VLOOKUP($I17,P_A_V_03!$Q$8:$BZ$42,8,0)))</f>
        <v/>
      </c>
      <c r="P17" s="73" t="str">
        <f>IF($D17="","",IF(VLOOKUP($I17,P_A_V_03!$Q$8:$BZ$42,9,0)="","",VLOOKUP($I17,P_A_V_03!$Q$8:$BZ$42,9,0)))</f>
        <v/>
      </c>
      <c r="Q17" s="73" t="str">
        <f>IF($D17="","",IF(VLOOKUP($I17,P_A_V_03!$Q$8:$BZ$42,10,0)="","",VLOOKUP($I17,P_A_V_03!$Q$8:$BZ$42,10,0)))</f>
        <v/>
      </c>
      <c r="R17" s="71" t="str">
        <f>IF($D17="","",IF(VLOOKUP($I17,P_A_V_03!$Q$8:$BZ$42,13,0)="","",VLOOKUP($I17,P_A_V_03!$Q$8:$BZ$42,13,0)))</f>
        <v/>
      </c>
      <c r="S17" s="71" t="str">
        <f>IF($D17="","",IF(VLOOKUP($I17,P_A_V_03!$Q$8:$BZ$42,14,0)="","",VLOOKUP($I17,P_A_V_03!$Q$8:$BZ$42,14,0)))</f>
        <v/>
      </c>
      <c r="T17" s="97" t="str">
        <f>IF($D17="","",IF(VLOOKUP($I17,P_A_V_03!$Q$8:$BZ$42,20,0)="","",VLOOKUP($I17,P_A_V_03!$Q$8:$BZ$42,20,0)))</f>
        <v/>
      </c>
      <c r="U17" s="73" t="str">
        <f>IF($D17="","",IF(VLOOKUP($I17,P_A_V_03!$Q$8:$BZ$42,21,0)="","",VLOOKUP($I17,P_A_V_03!$Q$8:$BZ$42,21,0)))</f>
        <v/>
      </c>
      <c r="V17" s="73" t="str">
        <f>IF($D17="","",IF(VLOOKUP($I17,P_A_V_03!$Q$8:$BZ$42,23,0)="","",VLOOKUP($I17,P_A_V_03!$Q$8:$BZ$42,23,0)))</f>
        <v/>
      </c>
      <c r="W17" s="71" t="str">
        <f>IF($D17="","",IF(VLOOKUP($I17,P_A_V_03!$Q$8:$BZ$42,26,0)="","",VLOOKUP($I17,P_A_V_03!$Q$8:$BZ$42,26,0)))</f>
        <v/>
      </c>
      <c r="X17" s="71" t="str">
        <f>IF($D17="","",IF(VLOOKUP($I17,P_A_V_03!$Q$8:$BZ$42,28,0)="","",VLOOKUP($I17,P_A_V_03!$Q$8:$BZ$42,28,0)))</f>
        <v/>
      </c>
      <c r="Y17" s="97" t="str">
        <f>IF($D17="","",IF(VLOOKUP($I17,P_A_V_03!$Q$8:$BZ$42,34,0)="","",VLOOKUP($I17,P_A_V_03!$Q$8:$BZ$42,34,0)))</f>
        <v/>
      </c>
      <c r="Z17" s="73" t="str">
        <f>IF($D17="","",IF(VLOOKUP($I17,P_A_V_03!$Q$8:$BZ$42,35,0)="","",VLOOKUP($I17,P_A_V_03!$Q$8:$BZ$42,35,0)))</f>
        <v/>
      </c>
      <c r="AA17" s="73" t="str">
        <f>IF($D17="","",IF(VLOOKUP($I17,P_A_V_03!$Q$8:$BZ$42,37,0)="","",VLOOKUP($I17,P_A_V_03!$Q$8:$BZ$42,37,0)))</f>
        <v/>
      </c>
      <c r="AB17" s="71" t="str">
        <f>IF($D17="","",IF(VLOOKUP($I17,P_A_V_03!$Q$8:$BZ$42,40,0)="","",VLOOKUP($I17,P_A_V_03!$Q$8:$BZ$42,40,0)))</f>
        <v/>
      </c>
      <c r="AC17" s="71" t="str">
        <f>IF($D17="","",IF(VLOOKUP($I17,P_A_V_03!$Q$8:$BZ$42,42,0)="","",VLOOKUP($I17,P_A_V_03!$Q$8:$BZ$42,42,0)))</f>
        <v/>
      </c>
      <c r="AD17" s="97" t="str">
        <f>IF($D17="","",IF(VLOOKUP($I17,P_A_V_03!$Q$8:$BZ$42,48,0)="","",VLOOKUP($I17,P_A_V_03!$Q$8:$BZ$42,48,0)))</f>
        <v/>
      </c>
      <c r="AE17" s="73" t="str">
        <f>IF($D17="","",IF(VLOOKUP($I17,P_A_V_03!$Q$8:$BZ$42,49,0)="","",VLOOKUP($I17,P_A_V_03!$Q$8:$BZ$42,49,0)))</f>
        <v/>
      </c>
      <c r="AF17" s="73" t="str">
        <f>IF($D17="","",IF(VLOOKUP($I17,P_A_V_03!$Q$8:$BZ$42,51,0)="","",VLOOKUP($I17,P_A_V_03!$Q$8:$BZ$42,51,0)))</f>
        <v/>
      </c>
      <c r="AG17" s="71" t="str">
        <f>IF($D17="","",IF(VLOOKUP($I17,P_A_V_03!$Q$8:$BZ$42,54,0)="","",VLOOKUP($I17,P_A_V_03!$Q$8:$BZ$42,54,0)))</f>
        <v/>
      </c>
      <c r="AH17" s="71" t="str">
        <f>IF($D17="","",IF(VLOOKUP($I17,P_A_V_03!$Q$8:$BZ$42,56,0)="","",VLOOKUP($I17,P_A_V_03!$Q$8:$BZ$42,56,0)))</f>
        <v/>
      </c>
      <c r="BA17" s="71" t="str">
        <f>IF($D17="","",IF(VLOOKUP($I17,P_A_V_03!$Q$8:$BZ$42,5,0)="","",VLOOKUP($I17,P_A_V_03!$Q$8:$BZ$42,5,0)))</f>
        <v/>
      </c>
    </row>
    <row r="18" spans="1:53" ht="30" customHeight="1" x14ac:dyDescent="0.25">
      <c r="A18" s="67">
        <v>9</v>
      </c>
      <c r="B18" s="67" t="str">
        <f t="shared" si="1"/>
        <v>09</v>
      </c>
      <c r="C18" s="67" t="str">
        <f t="shared" si="2"/>
        <v/>
      </c>
      <c r="D18" s="67" t="str">
        <f t="shared" si="3"/>
        <v/>
      </c>
      <c r="E18" s="67" t="str">
        <f t="shared" si="4"/>
        <v/>
      </c>
      <c r="F18" s="67" t="str">
        <f t="shared" si="5"/>
        <v/>
      </c>
      <c r="G18" s="67" t="str">
        <f t="shared" si="6"/>
        <v/>
      </c>
      <c r="H18" s="67" t="str">
        <f t="shared" si="7"/>
        <v/>
      </c>
      <c r="I18" s="67" t="str">
        <f t="shared" si="8"/>
        <v/>
      </c>
      <c r="J18" s="201" t="str">
        <f>IF($D18="","",VLOOKUP($I18,P_A_V_03!$Q$8:$BZ$42,2,0))</f>
        <v/>
      </c>
      <c r="K18" s="201"/>
      <c r="L18" s="73" t="str">
        <f>IF($D18="","",VLOOKUP($I18,P_A_V_03!$Q$8:$BZ$42,6,0))</f>
        <v/>
      </c>
      <c r="M18" s="70" t="str">
        <f>IF($D18="","",VLOOKUP($I18,P_A_V_03!$Q$8:$BZ$42,3,0))</f>
        <v/>
      </c>
      <c r="N18" s="71" t="str">
        <f>IF($D18="","",IF(VLOOKUP($I18,P_A_V_03!$Q$8:$BZ$42,7,0)="","",VLOOKUP($I18,P_A_V_03!$Q$8:$BZ$42,7,0)))</f>
        <v/>
      </c>
      <c r="O18" s="97" t="str">
        <f>IF($D18="","",IF(VLOOKUP($I18,P_A_V_03!$Q$8:$BZ$42,8,0)="","",VLOOKUP($I18,P_A_V_03!$Q$8:$BZ$42,8,0)))</f>
        <v/>
      </c>
      <c r="P18" s="73" t="str">
        <f>IF($D18="","",IF(VLOOKUP($I18,P_A_V_03!$Q$8:$BZ$42,9,0)="","",VLOOKUP($I18,P_A_V_03!$Q$8:$BZ$42,9,0)))</f>
        <v/>
      </c>
      <c r="Q18" s="73" t="str">
        <f>IF($D18="","",IF(VLOOKUP($I18,P_A_V_03!$Q$8:$BZ$42,10,0)="","",VLOOKUP($I18,P_A_V_03!$Q$8:$BZ$42,10,0)))</f>
        <v/>
      </c>
      <c r="R18" s="71" t="str">
        <f>IF($D18="","",IF(VLOOKUP($I18,P_A_V_03!$Q$8:$BZ$42,13,0)="","",VLOOKUP($I18,P_A_V_03!$Q$8:$BZ$42,13,0)))</f>
        <v/>
      </c>
      <c r="S18" s="71" t="str">
        <f>IF($D18="","",IF(VLOOKUP($I18,P_A_V_03!$Q$8:$BZ$42,14,0)="","",VLOOKUP($I18,P_A_V_03!$Q$8:$BZ$42,14,0)))</f>
        <v/>
      </c>
      <c r="T18" s="97" t="str">
        <f>IF($D18="","",IF(VLOOKUP($I18,P_A_V_03!$Q$8:$BZ$42,20,0)="","",VLOOKUP($I18,P_A_V_03!$Q$8:$BZ$42,20,0)))</f>
        <v/>
      </c>
      <c r="U18" s="73" t="str">
        <f>IF($D18="","",IF(VLOOKUP($I18,P_A_V_03!$Q$8:$BZ$42,21,0)="","",VLOOKUP($I18,P_A_V_03!$Q$8:$BZ$42,21,0)))</f>
        <v/>
      </c>
      <c r="V18" s="73" t="str">
        <f>IF($D18="","",IF(VLOOKUP($I18,P_A_V_03!$Q$8:$BZ$42,23,0)="","",VLOOKUP($I18,P_A_V_03!$Q$8:$BZ$42,23,0)))</f>
        <v/>
      </c>
      <c r="W18" s="71" t="str">
        <f>IF($D18="","",IF(VLOOKUP($I18,P_A_V_03!$Q$8:$BZ$42,26,0)="","",VLOOKUP($I18,P_A_V_03!$Q$8:$BZ$42,26,0)))</f>
        <v/>
      </c>
      <c r="X18" s="71" t="str">
        <f>IF($D18="","",IF(VLOOKUP($I18,P_A_V_03!$Q$8:$BZ$42,28,0)="","",VLOOKUP($I18,P_A_V_03!$Q$8:$BZ$42,28,0)))</f>
        <v/>
      </c>
      <c r="Y18" s="97" t="str">
        <f>IF($D18="","",IF(VLOOKUP($I18,P_A_V_03!$Q$8:$BZ$42,34,0)="","",VLOOKUP($I18,P_A_V_03!$Q$8:$BZ$42,34,0)))</f>
        <v/>
      </c>
      <c r="Z18" s="73" t="str">
        <f>IF($D18="","",IF(VLOOKUP($I18,P_A_V_03!$Q$8:$BZ$42,35,0)="","",VLOOKUP($I18,P_A_V_03!$Q$8:$BZ$42,35,0)))</f>
        <v/>
      </c>
      <c r="AA18" s="73" t="str">
        <f>IF($D18="","",IF(VLOOKUP($I18,P_A_V_03!$Q$8:$BZ$42,37,0)="","",VLOOKUP($I18,P_A_V_03!$Q$8:$BZ$42,37,0)))</f>
        <v/>
      </c>
      <c r="AB18" s="71" t="str">
        <f>IF($D18="","",IF(VLOOKUP($I18,P_A_V_03!$Q$8:$BZ$42,40,0)="","",VLOOKUP($I18,P_A_V_03!$Q$8:$BZ$42,40,0)))</f>
        <v/>
      </c>
      <c r="AC18" s="71" t="str">
        <f>IF($D18="","",IF(VLOOKUP($I18,P_A_V_03!$Q$8:$BZ$42,42,0)="","",VLOOKUP($I18,P_A_V_03!$Q$8:$BZ$42,42,0)))</f>
        <v/>
      </c>
      <c r="AD18" s="97" t="str">
        <f>IF($D18="","",IF(VLOOKUP($I18,P_A_V_03!$Q$8:$BZ$42,48,0)="","",VLOOKUP($I18,P_A_V_03!$Q$8:$BZ$42,48,0)))</f>
        <v/>
      </c>
      <c r="AE18" s="73" t="str">
        <f>IF($D18="","",IF(VLOOKUP($I18,P_A_V_03!$Q$8:$BZ$42,49,0)="","",VLOOKUP($I18,P_A_V_03!$Q$8:$BZ$42,49,0)))</f>
        <v/>
      </c>
      <c r="AF18" s="73" t="str">
        <f>IF($D18="","",IF(VLOOKUP($I18,P_A_V_03!$Q$8:$BZ$42,51,0)="","",VLOOKUP($I18,P_A_V_03!$Q$8:$BZ$42,51,0)))</f>
        <v/>
      </c>
      <c r="AG18" s="71" t="str">
        <f>IF($D18="","",IF(VLOOKUP($I18,P_A_V_03!$Q$8:$BZ$42,54,0)="","",VLOOKUP($I18,P_A_V_03!$Q$8:$BZ$42,54,0)))</f>
        <v/>
      </c>
      <c r="AH18" s="71" t="str">
        <f>IF($D18="","",IF(VLOOKUP($I18,P_A_V_03!$Q$8:$BZ$42,56,0)="","",VLOOKUP($I18,P_A_V_03!$Q$8:$BZ$42,56,0)))</f>
        <v/>
      </c>
      <c r="BA18" s="71" t="str">
        <f>IF($D18="","",IF(VLOOKUP($I18,P_A_V_03!$Q$8:$BZ$42,5,0)="","",VLOOKUP($I18,P_A_V_03!$Q$8:$BZ$42,5,0)))</f>
        <v/>
      </c>
    </row>
    <row r="19" spans="1:53" ht="30" customHeight="1" x14ac:dyDescent="0.25">
      <c r="A19" s="67">
        <v>10</v>
      </c>
      <c r="B19" s="67">
        <f t="shared" si="1"/>
        <v>10</v>
      </c>
      <c r="C19" s="67" t="str">
        <f t="shared" si="2"/>
        <v/>
      </c>
      <c r="D19" s="67" t="str">
        <f t="shared" si="3"/>
        <v/>
      </c>
      <c r="E19" s="67" t="str">
        <f t="shared" si="4"/>
        <v/>
      </c>
      <c r="F19" s="67" t="str">
        <f t="shared" si="5"/>
        <v/>
      </c>
      <c r="G19" s="67" t="str">
        <f t="shared" si="6"/>
        <v/>
      </c>
      <c r="H19" s="67" t="str">
        <f t="shared" si="7"/>
        <v/>
      </c>
      <c r="I19" s="67" t="str">
        <f t="shared" si="8"/>
        <v/>
      </c>
      <c r="J19" s="201" t="str">
        <f>IF($D19="","",VLOOKUP($I19,P_A_V_03!$Q$8:$BZ$42,2,0))</f>
        <v/>
      </c>
      <c r="K19" s="201"/>
      <c r="L19" s="73" t="str">
        <f>IF($D19="","",VLOOKUP($I19,P_A_V_03!$Q$8:$BZ$42,6,0))</f>
        <v/>
      </c>
      <c r="M19" s="70" t="str">
        <f>IF($D19="","",VLOOKUP($I19,P_A_V_03!$Q$8:$BZ$42,3,0))</f>
        <v/>
      </c>
      <c r="N19" s="71" t="str">
        <f>IF($D19="","",IF(VLOOKUP($I19,P_A_V_03!$Q$8:$BZ$42,7,0)="","",VLOOKUP($I19,P_A_V_03!$Q$8:$BZ$42,7,0)))</f>
        <v/>
      </c>
      <c r="O19" s="97" t="str">
        <f>IF($D19="","",IF(VLOOKUP($I19,P_A_V_03!$Q$8:$BZ$42,8,0)="","",VLOOKUP($I19,P_A_V_03!$Q$8:$BZ$42,8,0)))</f>
        <v/>
      </c>
      <c r="P19" s="73" t="str">
        <f>IF($D19="","",IF(VLOOKUP($I19,P_A_V_03!$Q$8:$BZ$42,9,0)="","",VLOOKUP($I19,P_A_V_03!$Q$8:$BZ$42,9,0)))</f>
        <v/>
      </c>
      <c r="Q19" s="73" t="str">
        <f>IF($D19="","",IF(VLOOKUP($I19,P_A_V_03!$Q$8:$BZ$42,10,0)="","",VLOOKUP($I19,P_A_V_03!$Q$8:$BZ$42,10,0)))</f>
        <v/>
      </c>
      <c r="R19" s="71" t="str">
        <f>IF($D19="","",IF(VLOOKUP($I19,P_A_V_03!$Q$8:$BZ$42,13,0)="","",VLOOKUP($I19,P_A_V_03!$Q$8:$BZ$42,13,0)))</f>
        <v/>
      </c>
      <c r="S19" s="71" t="str">
        <f>IF($D19="","",IF(VLOOKUP($I19,P_A_V_03!$Q$8:$BZ$42,14,0)="","",VLOOKUP($I19,P_A_V_03!$Q$8:$BZ$42,14,0)))</f>
        <v/>
      </c>
      <c r="T19" s="97" t="str">
        <f>IF($D19="","",IF(VLOOKUP($I19,P_A_V_03!$Q$8:$BZ$42,20,0)="","",VLOOKUP($I19,P_A_V_03!$Q$8:$BZ$42,20,0)))</f>
        <v/>
      </c>
      <c r="U19" s="73" t="str">
        <f>IF($D19="","",IF(VLOOKUP($I19,P_A_V_03!$Q$8:$BZ$42,21,0)="","",VLOOKUP($I19,P_A_V_03!$Q$8:$BZ$42,21,0)))</f>
        <v/>
      </c>
      <c r="V19" s="73" t="str">
        <f>IF($D19="","",IF(VLOOKUP($I19,P_A_V_03!$Q$8:$BZ$42,23,0)="","",VLOOKUP($I19,P_A_V_03!$Q$8:$BZ$42,23,0)))</f>
        <v/>
      </c>
      <c r="W19" s="71" t="str">
        <f>IF($D19="","",IF(VLOOKUP($I19,P_A_V_03!$Q$8:$BZ$42,26,0)="","",VLOOKUP($I19,P_A_V_03!$Q$8:$BZ$42,26,0)))</f>
        <v/>
      </c>
      <c r="X19" s="71" t="str">
        <f>IF($D19="","",IF(VLOOKUP($I19,P_A_V_03!$Q$8:$BZ$42,28,0)="","",VLOOKUP($I19,P_A_V_03!$Q$8:$BZ$42,28,0)))</f>
        <v/>
      </c>
      <c r="Y19" s="97" t="str">
        <f>IF($D19="","",IF(VLOOKUP($I19,P_A_V_03!$Q$8:$BZ$42,34,0)="","",VLOOKUP($I19,P_A_V_03!$Q$8:$BZ$42,34,0)))</f>
        <v/>
      </c>
      <c r="Z19" s="73" t="str">
        <f>IF($D19="","",IF(VLOOKUP($I19,P_A_V_03!$Q$8:$BZ$42,35,0)="","",VLOOKUP($I19,P_A_V_03!$Q$8:$BZ$42,35,0)))</f>
        <v/>
      </c>
      <c r="AA19" s="73" t="str">
        <f>IF($D19="","",IF(VLOOKUP($I19,P_A_V_03!$Q$8:$BZ$42,37,0)="","",VLOOKUP($I19,P_A_V_03!$Q$8:$BZ$42,37,0)))</f>
        <v/>
      </c>
      <c r="AB19" s="71" t="str">
        <f>IF($D19="","",IF(VLOOKUP($I19,P_A_V_03!$Q$8:$BZ$42,40,0)="","",VLOOKUP($I19,P_A_V_03!$Q$8:$BZ$42,40,0)))</f>
        <v/>
      </c>
      <c r="AC19" s="71" t="str">
        <f>IF($D19="","",IF(VLOOKUP($I19,P_A_V_03!$Q$8:$BZ$42,42,0)="","",VLOOKUP($I19,P_A_V_03!$Q$8:$BZ$42,42,0)))</f>
        <v/>
      </c>
      <c r="AD19" s="97" t="str">
        <f>IF($D19="","",IF(VLOOKUP($I19,P_A_V_03!$Q$8:$BZ$42,48,0)="","",VLOOKUP($I19,P_A_V_03!$Q$8:$BZ$42,48,0)))</f>
        <v/>
      </c>
      <c r="AE19" s="73" t="str">
        <f>IF($D19="","",IF(VLOOKUP($I19,P_A_V_03!$Q$8:$BZ$42,49,0)="","",VLOOKUP($I19,P_A_V_03!$Q$8:$BZ$42,49,0)))</f>
        <v/>
      </c>
      <c r="AF19" s="73" t="str">
        <f>IF($D19="","",IF(VLOOKUP($I19,P_A_V_03!$Q$8:$BZ$42,51,0)="","",VLOOKUP($I19,P_A_V_03!$Q$8:$BZ$42,51,0)))</f>
        <v/>
      </c>
      <c r="AG19" s="71" t="str">
        <f>IF($D19="","",IF(VLOOKUP($I19,P_A_V_03!$Q$8:$BZ$42,54,0)="","",VLOOKUP($I19,P_A_V_03!$Q$8:$BZ$42,54,0)))</f>
        <v/>
      </c>
      <c r="AH19" s="71" t="str">
        <f>IF($D19="","",IF(VLOOKUP($I19,P_A_V_03!$Q$8:$BZ$42,56,0)="","",VLOOKUP($I19,P_A_V_03!$Q$8:$BZ$42,56,0)))</f>
        <v/>
      </c>
      <c r="BA19" s="71" t="str">
        <f>IF($D19="","",IF(VLOOKUP($I19,P_A_V_03!$Q$8:$BZ$42,5,0)="","",VLOOKUP($I19,P_A_V_03!$Q$8:$BZ$42,5,0)))</f>
        <v/>
      </c>
    </row>
    <row r="20" spans="1:53" ht="30" customHeight="1" x14ac:dyDescent="0.25">
      <c r="A20" s="67">
        <v>11</v>
      </c>
      <c r="B20" s="67">
        <f t="shared" si="1"/>
        <v>11</v>
      </c>
      <c r="C20" s="67" t="str">
        <f t="shared" si="2"/>
        <v/>
      </c>
      <c r="D20" s="67" t="str">
        <f t="shared" si="3"/>
        <v/>
      </c>
      <c r="E20" s="67" t="str">
        <f t="shared" si="4"/>
        <v/>
      </c>
      <c r="F20" s="67" t="str">
        <f t="shared" si="5"/>
        <v/>
      </c>
      <c r="G20" s="67" t="str">
        <f t="shared" si="6"/>
        <v/>
      </c>
      <c r="H20" s="67" t="str">
        <f t="shared" si="7"/>
        <v/>
      </c>
      <c r="I20" s="67" t="str">
        <f t="shared" si="8"/>
        <v/>
      </c>
      <c r="J20" s="201" t="str">
        <f>IF($D20="","",VLOOKUP($I20,P_A_V_03!$Q$8:$BZ$42,2,0))</f>
        <v/>
      </c>
      <c r="K20" s="201"/>
      <c r="L20" s="73" t="str">
        <f>IF($D20="","",VLOOKUP($I20,P_A_V_03!$Q$8:$BZ$42,6,0))</f>
        <v/>
      </c>
      <c r="M20" s="70" t="str">
        <f>IF($D20="","",VLOOKUP($I20,P_A_V_03!$Q$8:$BZ$42,3,0))</f>
        <v/>
      </c>
      <c r="N20" s="71" t="str">
        <f>IF($D20="","",IF(VLOOKUP($I20,P_A_V_03!$Q$8:$BZ$42,7,0)="","",VLOOKUP($I20,P_A_V_03!$Q$8:$BZ$42,7,0)))</f>
        <v/>
      </c>
      <c r="O20" s="97" t="str">
        <f>IF($D20="","",IF(VLOOKUP($I20,P_A_V_03!$Q$8:$BZ$42,8,0)="","",VLOOKUP($I20,P_A_V_03!$Q$8:$BZ$42,8,0)))</f>
        <v/>
      </c>
      <c r="P20" s="73" t="str">
        <f>IF($D20="","",IF(VLOOKUP($I20,P_A_V_03!$Q$8:$BZ$42,9,0)="","",VLOOKUP($I20,P_A_V_03!$Q$8:$BZ$42,9,0)))</f>
        <v/>
      </c>
      <c r="Q20" s="73" t="str">
        <f>IF($D20="","",IF(VLOOKUP($I20,P_A_V_03!$Q$8:$BZ$42,10,0)="","",VLOOKUP($I20,P_A_V_03!$Q$8:$BZ$42,10,0)))</f>
        <v/>
      </c>
      <c r="R20" s="71" t="str">
        <f>IF($D20="","",IF(VLOOKUP($I20,P_A_V_03!$Q$8:$BZ$42,13,0)="","",VLOOKUP($I20,P_A_V_03!$Q$8:$BZ$42,13,0)))</f>
        <v/>
      </c>
      <c r="S20" s="71" t="str">
        <f>IF($D20="","",IF(VLOOKUP($I20,P_A_V_03!$Q$8:$BZ$42,14,0)="","",VLOOKUP($I20,P_A_V_03!$Q$8:$BZ$42,14,0)))</f>
        <v/>
      </c>
      <c r="T20" s="97" t="str">
        <f>IF($D20="","",IF(VLOOKUP($I20,P_A_V_03!$Q$8:$BZ$42,20,0)="","",VLOOKUP($I20,P_A_V_03!$Q$8:$BZ$42,20,0)))</f>
        <v/>
      </c>
      <c r="U20" s="73" t="str">
        <f>IF($D20="","",IF(VLOOKUP($I20,P_A_V_03!$Q$8:$BZ$42,21,0)="","",VLOOKUP($I20,P_A_V_03!$Q$8:$BZ$42,21,0)))</f>
        <v/>
      </c>
      <c r="V20" s="73" t="str">
        <f>IF($D20="","",IF(VLOOKUP($I20,P_A_V_03!$Q$8:$BZ$42,23,0)="","",VLOOKUP($I20,P_A_V_03!$Q$8:$BZ$42,23,0)))</f>
        <v/>
      </c>
      <c r="W20" s="71" t="str">
        <f>IF($D20="","",IF(VLOOKUP($I20,P_A_V_03!$Q$8:$BZ$42,26,0)="","",VLOOKUP($I20,P_A_V_03!$Q$8:$BZ$42,26,0)))</f>
        <v/>
      </c>
      <c r="X20" s="71" t="str">
        <f>IF($D20="","",IF(VLOOKUP($I20,P_A_V_03!$Q$8:$BZ$42,28,0)="","",VLOOKUP($I20,P_A_V_03!$Q$8:$BZ$42,28,0)))</f>
        <v/>
      </c>
      <c r="Y20" s="97" t="str">
        <f>IF($D20="","",IF(VLOOKUP($I20,P_A_V_03!$Q$8:$BZ$42,34,0)="","",VLOOKUP($I20,P_A_V_03!$Q$8:$BZ$42,34,0)))</f>
        <v/>
      </c>
      <c r="Z20" s="73" t="str">
        <f>IF($D20="","",IF(VLOOKUP($I20,P_A_V_03!$Q$8:$BZ$42,35,0)="","",VLOOKUP($I20,P_A_V_03!$Q$8:$BZ$42,35,0)))</f>
        <v/>
      </c>
      <c r="AA20" s="73" t="str">
        <f>IF($D20="","",IF(VLOOKUP($I20,P_A_V_03!$Q$8:$BZ$42,37,0)="","",VLOOKUP($I20,P_A_V_03!$Q$8:$BZ$42,37,0)))</f>
        <v/>
      </c>
      <c r="AB20" s="71" t="str">
        <f>IF($D20="","",IF(VLOOKUP($I20,P_A_V_03!$Q$8:$BZ$42,40,0)="","",VLOOKUP($I20,P_A_V_03!$Q$8:$BZ$42,40,0)))</f>
        <v/>
      </c>
      <c r="AC20" s="71" t="str">
        <f>IF($D20="","",IF(VLOOKUP($I20,P_A_V_03!$Q$8:$BZ$42,42,0)="","",VLOOKUP($I20,P_A_V_03!$Q$8:$BZ$42,42,0)))</f>
        <v/>
      </c>
      <c r="AD20" s="97" t="str">
        <f>IF($D20="","",IF(VLOOKUP($I20,P_A_V_03!$Q$8:$BZ$42,48,0)="","",VLOOKUP($I20,P_A_V_03!$Q$8:$BZ$42,48,0)))</f>
        <v/>
      </c>
      <c r="AE20" s="73" t="str">
        <f>IF($D20="","",IF(VLOOKUP($I20,P_A_V_03!$Q$8:$BZ$42,49,0)="","",VLOOKUP($I20,P_A_V_03!$Q$8:$BZ$42,49,0)))</f>
        <v/>
      </c>
      <c r="AF20" s="73" t="str">
        <f>IF($D20="","",IF(VLOOKUP($I20,P_A_V_03!$Q$8:$BZ$42,51,0)="","",VLOOKUP($I20,P_A_V_03!$Q$8:$BZ$42,51,0)))</f>
        <v/>
      </c>
      <c r="AG20" s="71" t="str">
        <f>IF($D20="","",IF(VLOOKUP($I20,P_A_V_03!$Q$8:$BZ$42,54,0)="","",VLOOKUP($I20,P_A_V_03!$Q$8:$BZ$42,54,0)))</f>
        <v/>
      </c>
      <c r="AH20" s="71" t="str">
        <f>IF($D20="","",IF(VLOOKUP($I20,P_A_V_03!$Q$8:$BZ$42,56,0)="","",VLOOKUP($I20,P_A_V_03!$Q$8:$BZ$42,56,0)))</f>
        <v/>
      </c>
      <c r="BA20" s="71" t="str">
        <f>IF($D20="","",IF(VLOOKUP($I20,P_A_V_03!$Q$8:$BZ$42,5,0)="","",VLOOKUP($I20,P_A_V_03!$Q$8:$BZ$42,5,0)))</f>
        <v/>
      </c>
    </row>
    <row r="21" spans="1:53" ht="30" customHeight="1" x14ac:dyDescent="0.25">
      <c r="A21" s="67">
        <v>12</v>
      </c>
      <c r="B21" s="67">
        <f t="shared" si="1"/>
        <v>12</v>
      </c>
      <c r="C21" s="67" t="str">
        <f t="shared" si="2"/>
        <v/>
      </c>
      <c r="D21" s="67" t="str">
        <f t="shared" si="3"/>
        <v/>
      </c>
      <c r="E21" s="67" t="str">
        <f t="shared" si="4"/>
        <v/>
      </c>
      <c r="F21" s="67" t="str">
        <f t="shared" si="5"/>
        <v/>
      </c>
      <c r="G21" s="67" t="str">
        <f t="shared" si="6"/>
        <v/>
      </c>
      <c r="H21" s="67" t="str">
        <f t="shared" si="7"/>
        <v/>
      </c>
      <c r="I21" s="67" t="str">
        <f t="shared" si="8"/>
        <v/>
      </c>
      <c r="J21" s="201" t="str">
        <f>IF($D21="","",VLOOKUP($I21,P_A_V_03!$Q$8:$BZ$42,2,0))</f>
        <v/>
      </c>
      <c r="K21" s="201"/>
      <c r="L21" s="73" t="str">
        <f>IF($D21="","",VLOOKUP($I21,P_A_V_03!$Q$8:$BZ$42,6,0))</f>
        <v/>
      </c>
      <c r="M21" s="70" t="str">
        <f>IF($D21="","",VLOOKUP($I21,P_A_V_03!$Q$8:$BZ$42,3,0))</f>
        <v/>
      </c>
      <c r="N21" s="71" t="str">
        <f>IF($D21="","",IF(VLOOKUP($I21,P_A_V_03!$Q$8:$BZ$42,7,0)="","",VLOOKUP($I21,P_A_V_03!$Q$8:$BZ$42,7,0)))</f>
        <v/>
      </c>
      <c r="O21" s="97" t="str">
        <f>IF($D21="","",IF(VLOOKUP($I21,P_A_V_03!$Q$8:$BZ$42,8,0)="","",VLOOKUP($I21,P_A_V_03!$Q$8:$BZ$42,8,0)))</f>
        <v/>
      </c>
      <c r="P21" s="73" t="str">
        <f>IF($D21="","",IF(VLOOKUP($I21,P_A_V_03!$Q$8:$BZ$42,9,0)="","",VLOOKUP($I21,P_A_V_03!$Q$8:$BZ$42,9,0)))</f>
        <v/>
      </c>
      <c r="Q21" s="73" t="str">
        <f>IF($D21="","",IF(VLOOKUP($I21,P_A_V_03!$Q$8:$BZ$42,10,0)="","",VLOOKUP($I21,P_A_V_03!$Q$8:$BZ$42,10,0)))</f>
        <v/>
      </c>
      <c r="R21" s="71" t="str">
        <f>IF($D21="","",IF(VLOOKUP($I21,P_A_V_03!$Q$8:$BZ$42,13,0)="","",VLOOKUP($I21,P_A_V_03!$Q$8:$BZ$42,13,0)))</f>
        <v/>
      </c>
      <c r="S21" s="71" t="str">
        <f>IF($D21="","",IF(VLOOKUP($I21,P_A_V_03!$Q$8:$BZ$42,14,0)="","",VLOOKUP($I21,P_A_V_03!$Q$8:$BZ$42,14,0)))</f>
        <v/>
      </c>
      <c r="T21" s="97" t="str">
        <f>IF($D21="","",IF(VLOOKUP($I21,P_A_V_03!$Q$8:$BZ$42,20,0)="","",VLOOKUP($I21,P_A_V_03!$Q$8:$BZ$42,20,0)))</f>
        <v/>
      </c>
      <c r="U21" s="73" t="str">
        <f>IF($D21="","",IF(VLOOKUP($I21,P_A_V_03!$Q$8:$BZ$42,21,0)="","",VLOOKUP($I21,P_A_V_03!$Q$8:$BZ$42,21,0)))</f>
        <v/>
      </c>
      <c r="V21" s="73" t="str">
        <f>IF($D21="","",IF(VLOOKUP($I21,P_A_V_03!$Q$8:$BZ$42,23,0)="","",VLOOKUP($I21,P_A_V_03!$Q$8:$BZ$42,23,0)))</f>
        <v/>
      </c>
      <c r="W21" s="71" t="str">
        <f>IF($D21="","",IF(VLOOKUP($I21,P_A_V_03!$Q$8:$BZ$42,26,0)="","",VLOOKUP($I21,P_A_V_03!$Q$8:$BZ$42,26,0)))</f>
        <v/>
      </c>
      <c r="X21" s="71" t="str">
        <f>IF($D21="","",IF(VLOOKUP($I21,P_A_V_03!$Q$8:$BZ$42,28,0)="","",VLOOKUP($I21,P_A_V_03!$Q$8:$BZ$42,28,0)))</f>
        <v/>
      </c>
      <c r="Y21" s="97" t="str">
        <f>IF($D21="","",IF(VLOOKUP($I21,P_A_V_03!$Q$8:$BZ$42,34,0)="","",VLOOKUP($I21,P_A_V_03!$Q$8:$BZ$42,34,0)))</f>
        <v/>
      </c>
      <c r="Z21" s="73" t="str">
        <f>IF($D21="","",IF(VLOOKUP($I21,P_A_V_03!$Q$8:$BZ$42,35,0)="","",VLOOKUP($I21,P_A_V_03!$Q$8:$BZ$42,35,0)))</f>
        <v/>
      </c>
      <c r="AA21" s="73" t="str">
        <f>IF($D21="","",IF(VLOOKUP($I21,P_A_V_03!$Q$8:$BZ$42,37,0)="","",VLOOKUP($I21,P_A_V_03!$Q$8:$BZ$42,37,0)))</f>
        <v/>
      </c>
      <c r="AB21" s="71" t="str">
        <f>IF($D21="","",IF(VLOOKUP($I21,P_A_V_03!$Q$8:$BZ$42,40,0)="","",VLOOKUP($I21,P_A_V_03!$Q$8:$BZ$42,40,0)))</f>
        <v/>
      </c>
      <c r="AC21" s="71" t="str">
        <f>IF($D21="","",IF(VLOOKUP($I21,P_A_V_03!$Q$8:$BZ$42,42,0)="","",VLOOKUP($I21,P_A_V_03!$Q$8:$BZ$42,42,0)))</f>
        <v/>
      </c>
      <c r="AD21" s="97" t="str">
        <f>IF($D21="","",IF(VLOOKUP($I21,P_A_V_03!$Q$8:$BZ$42,48,0)="","",VLOOKUP($I21,P_A_V_03!$Q$8:$BZ$42,48,0)))</f>
        <v/>
      </c>
      <c r="AE21" s="73" t="str">
        <f>IF($D21="","",IF(VLOOKUP($I21,P_A_V_03!$Q$8:$BZ$42,49,0)="","",VLOOKUP($I21,P_A_V_03!$Q$8:$BZ$42,49,0)))</f>
        <v/>
      </c>
      <c r="AF21" s="73" t="str">
        <f>IF($D21="","",IF(VLOOKUP($I21,P_A_V_03!$Q$8:$BZ$42,51,0)="","",VLOOKUP($I21,P_A_V_03!$Q$8:$BZ$42,51,0)))</f>
        <v/>
      </c>
      <c r="AG21" s="71" t="str">
        <f>IF($D21="","",IF(VLOOKUP($I21,P_A_V_03!$Q$8:$BZ$42,54,0)="","",VLOOKUP($I21,P_A_V_03!$Q$8:$BZ$42,54,0)))</f>
        <v/>
      </c>
      <c r="AH21" s="71" t="str">
        <f>IF($D21="","",IF(VLOOKUP($I21,P_A_V_03!$Q$8:$BZ$42,56,0)="","",VLOOKUP($I21,P_A_V_03!$Q$8:$BZ$42,56,0)))</f>
        <v/>
      </c>
      <c r="BA21" s="71" t="str">
        <f>IF($D21="","",IF(VLOOKUP($I21,P_A_V_03!$Q$8:$BZ$42,5,0)="","",VLOOKUP($I21,P_A_V_03!$Q$8:$BZ$42,5,0)))</f>
        <v/>
      </c>
    </row>
    <row r="22" spans="1:53" ht="30" customHeight="1" x14ac:dyDescent="0.25">
      <c r="A22" s="67">
        <v>13</v>
      </c>
      <c r="B22" s="67">
        <f t="shared" si="1"/>
        <v>13</v>
      </c>
      <c r="C22" s="67" t="str">
        <f t="shared" si="2"/>
        <v/>
      </c>
      <c r="D22" s="67" t="str">
        <f t="shared" si="3"/>
        <v/>
      </c>
      <c r="E22" s="67" t="str">
        <f t="shared" si="4"/>
        <v/>
      </c>
      <c r="F22" s="67" t="str">
        <f t="shared" si="5"/>
        <v/>
      </c>
      <c r="G22" s="67" t="str">
        <f t="shared" si="6"/>
        <v/>
      </c>
      <c r="H22" s="67" t="str">
        <f t="shared" si="7"/>
        <v/>
      </c>
      <c r="I22" s="67" t="str">
        <f t="shared" si="8"/>
        <v/>
      </c>
      <c r="J22" s="201" t="str">
        <f>IF($D22="","",VLOOKUP($I22,P_A_V_03!$Q$8:$BZ$42,2,0))</f>
        <v/>
      </c>
      <c r="K22" s="201"/>
      <c r="L22" s="73" t="str">
        <f>IF($D22="","",VLOOKUP($I22,P_A_V_03!$Q$8:$BZ$42,6,0))</f>
        <v/>
      </c>
      <c r="M22" s="70" t="str">
        <f>IF($D22="","",VLOOKUP($I22,P_A_V_03!$Q$8:$BZ$42,3,0))</f>
        <v/>
      </c>
      <c r="N22" s="71" t="str">
        <f>IF($D22="","",IF(VLOOKUP($I22,P_A_V_03!$Q$8:$BZ$42,7,0)="","",VLOOKUP($I22,P_A_V_03!$Q$8:$BZ$42,7,0)))</f>
        <v/>
      </c>
      <c r="O22" s="97" t="str">
        <f>IF($D22="","",IF(VLOOKUP($I22,P_A_V_03!$Q$8:$BZ$42,8,0)="","",VLOOKUP($I22,P_A_V_03!$Q$8:$BZ$42,8,0)))</f>
        <v/>
      </c>
      <c r="P22" s="73" t="str">
        <f>IF($D22="","",IF(VLOOKUP($I22,P_A_V_03!$Q$8:$BZ$42,9,0)="","",VLOOKUP($I22,P_A_V_03!$Q$8:$BZ$42,9,0)))</f>
        <v/>
      </c>
      <c r="Q22" s="73" t="str">
        <f>IF($D22="","",IF(VLOOKUP($I22,P_A_V_03!$Q$8:$BZ$42,10,0)="","",VLOOKUP($I22,P_A_V_03!$Q$8:$BZ$42,10,0)))</f>
        <v/>
      </c>
      <c r="R22" s="71" t="str">
        <f>IF($D22="","",IF(VLOOKUP($I22,P_A_V_03!$Q$8:$BZ$42,13,0)="","",VLOOKUP($I22,P_A_V_03!$Q$8:$BZ$42,13,0)))</f>
        <v/>
      </c>
      <c r="S22" s="71" t="str">
        <f>IF($D22="","",IF(VLOOKUP($I22,P_A_V_03!$Q$8:$BZ$42,14,0)="","",VLOOKUP($I22,P_A_V_03!$Q$8:$BZ$42,14,0)))</f>
        <v/>
      </c>
      <c r="T22" s="97" t="str">
        <f>IF($D22="","",IF(VLOOKUP($I22,P_A_V_03!$Q$8:$BZ$42,20,0)="","",VLOOKUP($I22,P_A_V_03!$Q$8:$BZ$42,20,0)))</f>
        <v/>
      </c>
      <c r="U22" s="73" t="str">
        <f>IF($D22="","",IF(VLOOKUP($I22,P_A_V_03!$Q$8:$BZ$42,21,0)="","",VLOOKUP($I22,P_A_V_03!$Q$8:$BZ$42,21,0)))</f>
        <v/>
      </c>
      <c r="V22" s="73" t="str">
        <f>IF($D22="","",IF(VLOOKUP($I22,P_A_V_03!$Q$8:$BZ$42,23,0)="","",VLOOKUP($I22,P_A_V_03!$Q$8:$BZ$42,23,0)))</f>
        <v/>
      </c>
      <c r="W22" s="71" t="str">
        <f>IF($D22="","",IF(VLOOKUP($I22,P_A_V_03!$Q$8:$BZ$42,26,0)="","",VLOOKUP($I22,P_A_V_03!$Q$8:$BZ$42,26,0)))</f>
        <v/>
      </c>
      <c r="X22" s="71" t="str">
        <f>IF($D22="","",IF(VLOOKUP($I22,P_A_V_03!$Q$8:$BZ$42,28,0)="","",VLOOKUP($I22,P_A_V_03!$Q$8:$BZ$42,28,0)))</f>
        <v/>
      </c>
      <c r="Y22" s="97" t="str">
        <f>IF($D22="","",IF(VLOOKUP($I22,P_A_V_03!$Q$8:$BZ$42,34,0)="","",VLOOKUP($I22,P_A_V_03!$Q$8:$BZ$42,34,0)))</f>
        <v/>
      </c>
      <c r="Z22" s="73" t="str">
        <f>IF($D22="","",IF(VLOOKUP($I22,P_A_V_03!$Q$8:$BZ$42,35,0)="","",VLOOKUP($I22,P_A_V_03!$Q$8:$BZ$42,35,0)))</f>
        <v/>
      </c>
      <c r="AA22" s="73" t="str">
        <f>IF($D22="","",IF(VLOOKUP($I22,P_A_V_03!$Q$8:$BZ$42,37,0)="","",VLOOKUP($I22,P_A_V_03!$Q$8:$BZ$42,37,0)))</f>
        <v/>
      </c>
      <c r="AB22" s="71" t="str">
        <f>IF($D22="","",IF(VLOOKUP($I22,P_A_V_03!$Q$8:$BZ$42,40,0)="","",VLOOKUP($I22,P_A_V_03!$Q$8:$BZ$42,40,0)))</f>
        <v/>
      </c>
      <c r="AC22" s="71" t="str">
        <f>IF($D22="","",IF(VLOOKUP($I22,P_A_V_03!$Q$8:$BZ$42,42,0)="","",VLOOKUP($I22,P_A_V_03!$Q$8:$BZ$42,42,0)))</f>
        <v/>
      </c>
      <c r="AD22" s="97" t="str">
        <f>IF($D22="","",IF(VLOOKUP($I22,P_A_V_03!$Q$8:$BZ$42,48,0)="","",VLOOKUP($I22,P_A_V_03!$Q$8:$BZ$42,48,0)))</f>
        <v/>
      </c>
      <c r="AE22" s="73" t="str">
        <f>IF($D22="","",IF(VLOOKUP($I22,P_A_V_03!$Q$8:$BZ$42,49,0)="","",VLOOKUP($I22,P_A_V_03!$Q$8:$BZ$42,49,0)))</f>
        <v/>
      </c>
      <c r="AF22" s="73" t="str">
        <f>IF($D22="","",IF(VLOOKUP($I22,P_A_V_03!$Q$8:$BZ$42,51,0)="","",VLOOKUP($I22,P_A_V_03!$Q$8:$BZ$42,51,0)))</f>
        <v/>
      </c>
      <c r="AG22" s="71" t="str">
        <f>IF($D22="","",IF(VLOOKUP($I22,P_A_V_03!$Q$8:$BZ$42,54,0)="","",VLOOKUP($I22,P_A_V_03!$Q$8:$BZ$42,54,0)))</f>
        <v/>
      </c>
      <c r="AH22" s="71" t="str">
        <f>IF($D22="","",IF(VLOOKUP($I22,P_A_V_03!$Q$8:$BZ$42,56,0)="","",VLOOKUP($I22,P_A_V_03!$Q$8:$BZ$42,56,0)))</f>
        <v/>
      </c>
      <c r="BA22" s="71" t="str">
        <f>IF($D22="","",IF(VLOOKUP($I22,P_A_V_03!$Q$8:$BZ$42,5,0)="","",VLOOKUP($I22,P_A_V_03!$Q$8:$BZ$42,5,0)))</f>
        <v/>
      </c>
    </row>
    <row r="23" spans="1:53" ht="30" customHeight="1" x14ac:dyDescent="0.25">
      <c r="A23" s="67">
        <v>14</v>
      </c>
      <c r="B23" s="67">
        <f t="shared" si="1"/>
        <v>14</v>
      </c>
      <c r="C23" s="67" t="str">
        <f t="shared" si="2"/>
        <v/>
      </c>
      <c r="D23" s="67" t="str">
        <f t="shared" si="3"/>
        <v/>
      </c>
      <c r="E23" s="67" t="str">
        <f t="shared" si="4"/>
        <v/>
      </c>
      <c r="F23" s="67" t="str">
        <f t="shared" si="5"/>
        <v/>
      </c>
      <c r="G23" s="67" t="str">
        <f t="shared" si="6"/>
        <v/>
      </c>
      <c r="H23" s="67" t="str">
        <f t="shared" si="7"/>
        <v/>
      </c>
      <c r="I23" s="67" t="str">
        <f t="shared" si="8"/>
        <v/>
      </c>
      <c r="J23" s="201" t="str">
        <f>IF($D23="","",VLOOKUP($I23,P_A_V_03!$Q$8:$BZ$42,2,0))</f>
        <v/>
      </c>
      <c r="K23" s="201"/>
      <c r="L23" s="73" t="str">
        <f>IF($D23="","",VLOOKUP($I23,P_A_V_03!$Q$8:$BZ$42,6,0))</f>
        <v/>
      </c>
      <c r="M23" s="70" t="str">
        <f>IF($D23="","",VLOOKUP($I23,P_A_V_03!$Q$8:$BZ$42,3,0))</f>
        <v/>
      </c>
      <c r="N23" s="71" t="str">
        <f>IF($D23="","",IF(VLOOKUP($I23,P_A_V_03!$Q$8:$BZ$42,7,0)="","",VLOOKUP($I23,P_A_V_03!$Q$8:$BZ$42,7,0)))</f>
        <v/>
      </c>
      <c r="O23" s="97" t="str">
        <f>IF($D23="","",IF(VLOOKUP($I23,P_A_V_03!$Q$8:$BZ$42,8,0)="","",VLOOKUP($I23,P_A_V_03!$Q$8:$BZ$42,8,0)))</f>
        <v/>
      </c>
      <c r="P23" s="73" t="str">
        <f>IF($D23="","",IF(VLOOKUP($I23,P_A_V_03!$Q$8:$BZ$42,9,0)="","",VLOOKUP($I23,P_A_V_03!$Q$8:$BZ$42,9,0)))</f>
        <v/>
      </c>
      <c r="Q23" s="73" t="str">
        <f>IF($D23="","",IF(VLOOKUP($I23,P_A_V_03!$Q$8:$BZ$42,10,0)="","",VLOOKUP($I23,P_A_V_03!$Q$8:$BZ$42,10,0)))</f>
        <v/>
      </c>
      <c r="R23" s="71" t="str">
        <f>IF($D23="","",IF(VLOOKUP($I23,P_A_V_03!$Q$8:$BZ$42,13,0)="","",VLOOKUP($I23,P_A_V_03!$Q$8:$BZ$42,13,0)))</f>
        <v/>
      </c>
      <c r="S23" s="71" t="str">
        <f>IF($D23="","",IF(VLOOKUP($I23,P_A_V_03!$Q$8:$BZ$42,14,0)="","",VLOOKUP($I23,P_A_V_03!$Q$8:$BZ$42,14,0)))</f>
        <v/>
      </c>
      <c r="T23" s="97" t="str">
        <f>IF($D23="","",IF(VLOOKUP($I23,P_A_V_03!$Q$8:$BZ$42,20,0)="","",VLOOKUP($I23,P_A_V_03!$Q$8:$BZ$42,20,0)))</f>
        <v/>
      </c>
      <c r="U23" s="73" t="str">
        <f>IF($D23="","",IF(VLOOKUP($I23,P_A_V_03!$Q$8:$BZ$42,21,0)="","",VLOOKUP($I23,P_A_V_03!$Q$8:$BZ$42,21,0)))</f>
        <v/>
      </c>
      <c r="V23" s="73" t="str">
        <f>IF($D23="","",IF(VLOOKUP($I23,P_A_V_03!$Q$8:$BZ$42,23,0)="","",VLOOKUP($I23,P_A_V_03!$Q$8:$BZ$42,23,0)))</f>
        <v/>
      </c>
      <c r="W23" s="71" t="str">
        <f>IF($D23="","",IF(VLOOKUP($I23,P_A_V_03!$Q$8:$BZ$42,26,0)="","",VLOOKUP($I23,P_A_V_03!$Q$8:$BZ$42,26,0)))</f>
        <v/>
      </c>
      <c r="X23" s="71" t="str">
        <f>IF($D23="","",IF(VLOOKUP($I23,P_A_V_03!$Q$8:$BZ$42,28,0)="","",VLOOKUP($I23,P_A_V_03!$Q$8:$BZ$42,28,0)))</f>
        <v/>
      </c>
      <c r="Y23" s="97" t="str">
        <f>IF($D23="","",IF(VLOOKUP($I23,P_A_V_03!$Q$8:$BZ$42,34,0)="","",VLOOKUP($I23,P_A_V_03!$Q$8:$BZ$42,34,0)))</f>
        <v/>
      </c>
      <c r="Z23" s="73" t="str">
        <f>IF($D23="","",IF(VLOOKUP($I23,P_A_V_03!$Q$8:$BZ$42,35,0)="","",VLOOKUP($I23,P_A_V_03!$Q$8:$BZ$42,35,0)))</f>
        <v/>
      </c>
      <c r="AA23" s="73" t="str">
        <f>IF($D23="","",IF(VLOOKUP($I23,P_A_V_03!$Q$8:$BZ$42,37,0)="","",VLOOKUP($I23,P_A_V_03!$Q$8:$BZ$42,37,0)))</f>
        <v/>
      </c>
      <c r="AB23" s="71" t="str">
        <f>IF($D23="","",IF(VLOOKUP($I23,P_A_V_03!$Q$8:$BZ$42,40,0)="","",VLOOKUP($I23,P_A_V_03!$Q$8:$BZ$42,40,0)))</f>
        <v/>
      </c>
      <c r="AC23" s="71" t="str">
        <f>IF($D23="","",IF(VLOOKUP($I23,P_A_V_03!$Q$8:$BZ$42,42,0)="","",VLOOKUP($I23,P_A_V_03!$Q$8:$BZ$42,42,0)))</f>
        <v/>
      </c>
      <c r="AD23" s="97" t="str">
        <f>IF($D23="","",IF(VLOOKUP($I23,P_A_V_03!$Q$8:$BZ$42,48,0)="","",VLOOKUP($I23,P_A_V_03!$Q$8:$BZ$42,48,0)))</f>
        <v/>
      </c>
      <c r="AE23" s="73" t="str">
        <f>IF($D23="","",IF(VLOOKUP($I23,P_A_V_03!$Q$8:$BZ$42,49,0)="","",VLOOKUP($I23,P_A_V_03!$Q$8:$BZ$42,49,0)))</f>
        <v/>
      </c>
      <c r="AF23" s="73" t="str">
        <f>IF($D23="","",IF(VLOOKUP($I23,P_A_V_03!$Q$8:$BZ$42,51,0)="","",VLOOKUP($I23,P_A_V_03!$Q$8:$BZ$42,51,0)))</f>
        <v/>
      </c>
      <c r="AG23" s="71" t="str">
        <f>IF($D23="","",IF(VLOOKUP($I23,P_A_V_03!$Q$8:$BZ$42,54,0)="","",VLOOKUP($I23,P_A_V_03!$Q$8:$BZ$42,54,0)))</f>
        <v/>
      </c>
      <c r="AH23" s="71" t="str">
        <f>IF($D23="","",IF(VLOOKUP($I23,P_A_V_03!$Q$8:$BZ$42,56,0)="","",VLOOKUP($I23,P_A_V_03!$Q$8:$BZ$42,56,0)))</f>
        <v/>
      </c>
      <c r="BA23" s="71" t="str">
        <f>IF($D23="","",IF(VLOOKUP($I23,P_A_V_03!$Q$8:$BZ$42,5,0)="","",VLOOKUP($I23,P_A_V_03!$Q$8:$BZ$42,5,0)))</f>
        <v/>
      </c>
    </row>
    <row r="24" spans="1:53" ht="30" customHeight="1" x14ac:dyDescent="0.25">
      <c r="A24" s="67">
        <v>15</v>
      </c>
      <c r="B24" s="67">
        <f t="shared" si="1"/>
        <v>15</v>
      </c>
      <c r="C24" s="67" t="str">
        <f t="shared" si="2"/>
        <v/>
      </c>
      <c r="D24" s="67" t="str">
        <f t="shared" si="3"/>
        <v/>
      </c>
      <c r="E24" s="67" t="str">
        <f t="shared" si="4"/>
        <v/>
      </c>
      <c r="F24" s="67" t="str">
        <f t="shared" si="5"/>
        <v/>
      </c>
      <c r="G24" s="67" t="str">
        <f t="shared" si="6"/>
        <v/>
      </c>
      <c r="H24" s="67" t="str">
        <f t="shared" si="7"/>
        <v/>
      </c>
      <c r="I24" s="67" t="str">
        <f t="shared" si="8"/>
        <v/>
      </c>
      <c r="J24" s="201" t="str">
        <f>IF($D24="","",VLOOKUP($I24,P_A_V_03!$Q$8:$BZ$42,2,0))</f>
        <v/>
      </c>
      <c r="K24" s="201"/>
      <c r="L24" s="73" t="str">
        <f>IF($D24="","",VLOOKUP($I24,P_A_V_03!$Q$8:$BZ$42,6,0))</f>
        <v/>
      </c>
      <c r="M24" s="70" t="str">
        <f>IF($D24="","",VLOOKUP($I24,P_A_V_03!$Q$8:$BZ$42,3,0))</f>
        <v/>
      </c>
      <c r="N24" s="71" t="str">
        <f>IF($D24="","",IF(VLOOKUP($I24,P_A_V_03!$Q$8:$BZ$42,7,0)="","",VLOOKUP($I24,P_A_V_03!$Q$8:$BZ$42,7,0)))</f>
        <v/>
      </c>
      <c r="O24" s="97" t="str">
        <f>IF($D24="","",IF(VLOOKUP($I24,P_A_V_03!$Q$8:$BZ$42,8,0)="","",VLOOKUP($I24,P_A_V_03!$Q$8:$BZ$42,8,0)))</f>
        <v/>
      </c>
      <c r="P24" s="73" t="str">
        <f>IF($D24="","",IF(VLOOKUP($I24,P_A_V_03!$Q$8:$BZ$42,9,0)="","",VLOOKUP($I24,P_A_V_03!$Q$8:$BZ$42,9,0)))</f>
        <v/>
      </c>
      <c r="Q24" s="73" t="str">
        <f>IF($D24="","",IF(VLOOKUP($I24,P_A_V_03!$Q$8:$BZ$42,10,0)="","",VLOOKUP($I24,P_A_V_03!$Q$8:$BZ$42,10,0)))</f>
        <v/>
      </c>
      <c r="R24" s="71" t="str">
        <f>IF($D24="","",IF(VLOOKUP($I24,P_A_V_03!$Q$8:$BZ$42,13,0)="","",VLOOKUP($I24,P_A_V_03!$Q$8:$BZ$42,13,0)))</f>
        <v/>
      </c>
      <c r="S24" s="71" t="str">
        <f>IF($D24="","",IF(VLOOKUP($I24,P_A_V_03!$Q$8:$BZ$42,14,0)="","",VLOOKUP($I24,P_A_V_03!$Q$8:$BZ$42,14,0)))</f>
        <v/>
      </c>
      <c r="T24" s="97" t="str">
        <f>IF($D24="","",IF(VLOOKUP($I24,P_A_V_03!$Q$8:$BZ$42,20,0)="","",VLOOKUP($I24,P_A_V_03!$Q$8:$BZ$42,20,0)))</f>
        <v/>
      </c>
      <c r="U24" s="73" t="str">
        <f>IF($D24="","",IF(VLOOKUP($I24,P_A_V_03!$Q$8:$BZ$42,21,0)="","",VLOOKUP($I24,P_A_V_03!$Q$8:$BZ$42,21,0)))</f>
        <v/>
      </c>
      <c r="V24" s="73" t="str">
        <f>IF($D24="","",IF(VLOOKUP($I24,P_A_V_03!$Q$8:$BZ$42,23,0)="","",VLOOKUP($I24,P_A_V_03!$Q$8:$BZ$42,23,0)))</f>
        <v/>
      </c>
      <c r="W24" s="71" t="str">
        <f>IF($D24="","",IF(VLOOKUP($I24,P_A_V_03!$Q$8:$BZ$42,26,0)="","",VLOOKUP($I24,P_A_V_03!$Q$8:$BZ$42,26,0)))</f>
        <v/>
      </c>
      <c r="X24" s="71" t="str">
        <f>IF($D24="","",IF(VLOOKUP($I24,P_A_V_03!$Q$8:$BZ$42,28,0)="","",VLOOKUP($I24,P_A_V_03!$Q$8:$BZ$42,28,0)))</f>
        <v/>
      </c>
      <c r="Y24" s="97" t="str">
        <f>IF($D24="","",IF(VLOOKUP($I24,P_A_V_03!$Q$8:$BZ$42,34,0)="","",VLOOKUP($I24,P_A_V_03!$Q$8:$BZ$42,34,0)))</f>
        <v/>
      </c>
      <c r="Z24" s="73" t="str">
        <f>IF($D24="","",IF(VLOOKUP($I24,P_A_V_03!$Q$8:$BZ$42,35,0)="","",VLOOKUP($I24,P_A_V_03!$Q$8:$BZ$42,35,0)))</f>
        <v/>
      </c>
      <c r="AA24" s="73" t="str">
        <f>IF($D24="","",IF(VLOOKUP($I24,P_A_V_03!$Q$8:$BZ$42,37,0)="","",VLOOKUP($I24,P_A_V_03!$Q$8:$BZ$42,37,0)))</f>
        <v/>
      </c>
      <c r="AB24" s="71" t="str">
        <f>IF($D24="","",IF(VLOOKUP($I24,P_A_V_03!$Q$8:$BZ$42,40,0)="","",VLOOKUP($I24,P_A_V_03!$Q$8:$BZ$42,40,0)))</f>
        <v/>
      </c>
      <c r="AC24" s="71" t="str">
        <f>IF($D24="","",IF(VLOOKUP($I24,P_A_V_03!$Q$8:$BZ$42,42,0)="","",VLOOKUP($I24,P_A_V_03!$Q$8:$BZ$42,42,0)))</f>
        <v/>
      </c>
      <c r="AD24" s="97" t="str">
        <f>IF($D24="","",IF(VLOOKUP($I24,P_A_V_03!$Q$8:$BZ$42,48,0)="","",VLOOKUP($I24,P_A_V_03!$Q$8:$BZ$42,48,0)))</f>
        <v/>
      </c>
      <c r="AE24" s="73" t="str">
        <f>IF($D24="","",IF(VLOOKUP($I24,P_A_V_03!$Q$8:$BZ$42,49,0)="","",VLOOKUP($I24,P_A_V_03!$Q$8:$BZ$42,49,0)))</f>
        <v/>
      </c>
      <c r="AF24" s="73" t="str">
        <f>IF($D24="","",IF(VLOOKUP($I24,P_A_V_03!$Q$8:$BZ$42,51,0)="","",VLOOKUP($I24,P_A_V_03!$Q$8:$BZ$42,51,0)))</f>
        <v/>
      </c>
      <c r="AG24" s="71" t="str">
        <f>IF($D24="","",IF(VLOOKUP($I24,P_A_V_03!$Q$8:$BZ$42,54,0)="","",VLOOKUP($I24,P_A_V_03!$Q$8:$BZ$42,54,0)))</f>
        <v/>
      </c>
      <c r="AH24" s="71" t="str">
        <f>IF($D24="","",IF(VLOOKUP($I24,P_A_V_03!$Q$8:$BZ$42,56,0)="","",VLOOKUP($I24,P_A_V_03!$Q$8:$BZ$42,56,0)))</f>
        <v/>
      </c>
      <c r="BA24" s="71" t="str">
        <f>IF($D24="","",IF(VLOOKUP($I24,P_A_V_03!$Q$8:$BZ$42,5,0)="","",VLOOKUP($I24,P_A_V_03!$Q$8:$BZ$42,5,0)))</f>
        <v/>
      </c>
    </row>
    <row r="25" spans="1:53" ht="30" customHeight="1" x14ac:dyDescent="0.25">
      <c r="A25" s="67">
        <v>16</v>
      </c>
      <c r="B25" s="67">
        <f t="shared" si="1"/>
        <v>16</v>
      </c>
      <c r="C25" s="67" t="str">
        <f t="shared" si="2"/>
        <v/>
      </c>
      <c r="D25" s="67" t="str">
        <f t="shared" si="3"/>
        <v/>
      </c>
      <c r="E25" s="67" t="str">
        <f t="shared" si="4"/>
        <v/>
      </c>
      <c r="F25" s="67" t="str">
        <f t="shared" si="5"/>
        <v/>
      </c>
      <c r="G25" s="67" t="str">
        <f t="shared" si="6"/>
        <v/>
      </c>
      <c r="H25" s="67" t="str">
        <f t="shared" si="7"/>
        <v/>
      </c>
      <c r="I25" s="67" t="str">
        <f t="shared" si="8"/>
        <v/>
      </c>
      <c r="J25" s="201" t="str">
        <f>IF($D25="","",VLOOKUP($I25,P_A_V_03!$Q$8:$BZ$42,2,0))</f>
        <v/>
      </c>
      <c r="K25" s="201"/>
      <c r="L25" s="73" t="str">
        <f>IF($D25="","",VLOOKUP($I25,P_A_V_03!$Q$8:$BZ$42,6,0))</f>
        <v/>
      </c>
      <c r="M25" s="70" t="str">
        <f>IF($D25="","",VLOOKUP($I25,P_A_V_03!$Q$8:$BZ$42,3,0))</f>
        <v/>
      </c>
      <c r="N25" s="71" t="str">
        <f>IF($D25="","",IF(VLOOKUP($I25,P_A_V_03!$Q$8:$BZ$42,7,0)="","",VLOOKUP($I25,P_A_V_03!$Q$8:$BZ$42,7,0)))</f>
        <v/>
      </c>
      <c r="O25" s="97" t="str">
        <f>IF($D25="","",IF(VLOOKUP($I25,P_A_V_03!$Q$8:$BZ$42,8,0)="","",VLOOKUP($I25,P_A_V_03!$Q$8:$BZ$42,8,0)))</f>
        <v/>
      </c>
      <c r="P25" s="73" t="str">
        <f>IF($D25="","",IF(VLOOKUP($I25,P_A_V_03!$Q$8:$BZ$42,9,0)="","",VLOOKUP($I25,P_A_V_03!$Q$8:$BZ$42,9,0)))</f>
        <v/>
      </c>
      <c r="Q25" s="73" t="str">
        <f>IF($D25="","",IF(VLOOKUP($I25,P_A_V_03!$Q$8:$BZ$42,10,0)="","",VLOOKUP($I25,P_A_V_03!$Q$8:$BZ$42,10,0)))</f>
        <v/>
      </c>
      <c r="R25" s="71" t="str">
        <f>IF($D25="","",IF(VLOOKUP($I25,P_A_V_03!$Q$8:$BZ$42,13,0)="","",VLOOKUP($I25,P_A_V_03!$Q$8:$BZ$42,13,0)))</f>
        <v/>
      </c>
      <c r="S25" s="71" t="str">
        <f>IF($D25="","",IF(VLOOKUP($I25,P_A_V_03!$Q$8:$BZ$42,14,0)="","",VLOOKUP($I25,P_A_V_03!$Q$8:$BZ$42,14,0)))</f>
        <v/>
      </c>
      <c r="T25" s="97" t="str">
        <f>IF($D25="","",IF(VLOOKUP($I25,P_A_V_03!$Q$8:$BZ$42,20,0)="","",VLOOKUP($I25,P_A_V_03!$Q$8:$BZ$42,20,0)))</f>
        <v/>
      </c>
      <c r="U25" s="73" t="str">
        <f>IF($D25="","",IF(VLOOKUP($I25,P_A_V_03!$Q$8:$BZ$42,21,0)="","",VLOOKUP($I25,P_A_V_03!$Q$8:$BZ$42,21,0)))</f>
        <v/>
      </c>
      <c r="V25" s="73" t="str">
        <f>IF($D25="","",IF(VLOOKUP($I25,P_A_V_03!$Q$8:$BZ$42,23,0)="","",VLOOKUP($I25,P_A_V_03!$Q$8:$BZ$42,23,0)))</f>
        <v/>
      </c>
      <c r="W25" s="71" t="str">
        <f>IF($D25="","",IF(VLOOKUP($I25,P_A_V_03!$Q$8:$BZ$42,26,0)="","",VLOOKUP($I25,P_A_V_03!$Q$8:$BZ$42,26,0)))</f>
        <v/>
      </c>
      <c r="X25" s="71" t="str">
        <f>IF($D25="","",IF(VLOOKUP($I25,P_A_V_03!$Q$8:$BZ$42,28,0)="","",VLOOKUP($I25,P_A_V_03!$Q$8:$BZ$42,28,0)))</f>
        <v/>
      </c>
      <c r="Y25" s="97" t="str">
        <f>IF($D25="","",IF(VLOOKUP($I25,P_A_V_03!$Q$8:$BZ$42,34,0)="","",VLOOKUP($I25,P_A_V_03!$Q$8:$BZ$42,34,0)))</f>
        <v/>
      </c>
      <c r="Z25" s="73" t="str">
        <f>IF($D25="","",IF(VLOOKUP($I25,P_A_V_03!$Q$8:$BZ$42,35,0)="","",VLOOKUP($I25,P_A_V_03!$Q$8:$BZ$42,35,0)))</f>
        <v/>
      </c>
      <c r="AA25" s="73" t="str">
        <f>IF($D25="","",IF(VLOOKUP($I25,P_A_V_03!$Q$8:$BZ$42,37,0)="","",VLOOKUP($I25,P_A_V_03!$Q$8:$BZ$42,37,0)))</f>
        <v/>
      </c>
      <c r="AB25" s="71" t="str">
        <f>IF($D25="","",IF(VLOOKUP($I25,P_A_V_03!$Q$8:$BZ$42,40,0)="","",VLOOKUP($I25,P_A_V_03!$Q$8:$BZ$42,40,0)))</f>
        <v/>
      </c>
      <c r="AC25" s="71" t="str">
        <f>IF($D25="","",IF(VLOOKUP($I25,P_A_V_03!$Q$8:$BZ$42,42,0)="","",VLOOKUP($I25,P_A_V_03!$Q$8:$BZ$42,42,0)))</f>
        <v/>
      </c>
      <c r="AD25" s="97" t="str">
        <f>IF($D25="","",IF(VLOOKUP($I25,P_A_V_03!$Q$8:$BZ$42,48,0)="","",VLOOKUP($I25,P_A_V_03!$Q$8:$BZ$42,48,0)))</f>
        <v/>
      </c>
      <c r="AE25" s="73" t="str">
        <f>IF($D25="","",IF(VLOOKUP($I25,P_A_V_03!$Q$8:$BZ$42,49,0)="","",VLOOKUP($I25,P_A_V_03!$Q$8:$BZ$42,49,0)))</f>
        <v/>
      </c>
      <c r="AF25" s="73" t="str">
        <f>IF($D25="","",IF(VLOOKUP($I25,P_A_V_03!$Q$8:$BZ$42,51,0)="","",VLOOKUP($I25,P_A_V_03!$Q$8:$BZ$42,51,0)))</f>
        <v/>
      </c>
      <c r="AG25" s="71" t="str">
        <f>IF($D25="","",IF(VLOOKUP($I25,P_A_V_03!$Q$8:$BZ$42,54,0)="","",VLOOKUP($I25,P_A_V_03!$Q$8:$BZ$42,54,0)))</f>
        <v/>
      </c>
      <c r="AH25" s="71" t="str">
        <f>IF($D25="","",IF(VLOOKUP($I25,P_A_V_03!$Q$8:$BZ$42,56,0)="","",VLOOKUP($I25,P_A_V_03!$Q$8:$BZ$42,56,0)))</f>
        <v/>
      </c>
      <c r="BA25" s="71" t="str">
        <f>IF($D25="","",IF(VLOOKUP($I25,P_A_V_03!$Q$8:$BZ$42,5,0)="","",VLOOKUP($I25,P_A_V_03!$Q$8:$BZ$42,5,0)))</f>
        <v/>
      </c>
    </row>
    <row r="26" spans="1:53" ht="30" customHeight="1" x14ac:dyDescent="0.25">
      <c r="A26" s="67">
        <v>17</v>
      </c>
      <c r="B26" s="67">
        <f t="shared" si="1"/>
        <v>17</v>
      </c>
      <c r="C26" s="67" t="str">
        <f t="shared" si="2"/>
        <v/>
      </c>
      <c r="D26" s="67" t="str">
        <f t="shared" si="3"/>
        <v/>
      </c>
      <c r="E26" s="67" t="str">
        <f t="shared" si="4"/>
        <v/>
      </c>
      <c r="F26" s="67" t="str">
        <f t="shared" si="5"/>
        <v/>
      </c>
      <c r="G26" s="67" t="str">
        <f t="shared" si="6"/>
        <v/>
      </c>
      <c r="H26" s="67" t="str">
        <f t="shared" si="7"/>
        <v/>
      </c>
      <c r="I26" s="67" t="str">
        <f t="shared" si="8"/>
        <v/>
      </c>
      <c r="J26" s="201" t="str">
        <f>IF($D26="","",VLOOKUP($I26,P_A_V_03!$Q$8:$BZ$42,2,0))</f>
        <v/>
      </c>
      <c r="K26" s="201"/>
      <c r="L26" s="73" t="str">
        <f>IF($D26="","",VLOOKUP($I26,P_A_V_03!$Q$8:$BZ$42,6,0))</f>
        <v/>
      </c>
      <c r="M26" s="70" t="str">
        <f>IF($D26="","",VLOOKUP($I26,P_A_V_03!$Q$8:$BZ$42,3,0))</f>
        <v/>
      </c>
      <c r="N26" s="71" t="str">
        <f>IF($D26="","",IF(VLOOKUP($I26,P_A_V_03!$Q$8:$BZ$42,7,0)="","",VLOOKUP($I26,P_A_V_03!$Q$8:$BZ$42,7,0)))</f>
        <v/>
      </c>
      <c r="O26" s="97" t="str">
        <f>IF($D26="","",IF(VLOOKUP($I26,P_A_V_03!$Q$8:$BZ$42,8,0)="","",VLOOKUP($I26,P_A_V_03!$Q$8:$BZ$42,8,0)))</f>
        <v/>
      </c>
      <c r="P26" s="73" t="str">
        <f>IF($D26="","",IF(VLOOKUP($I26,P_A_V_03!$Q$8:$BZ$42,9,0)="","",VLOOKUP($I26,P_A_V_03!$Q$8:$BZ$42,9,0)))</f>
        <v/>
      </c>
      <c r="Q26" s="73" t="str">
        <f>IF($D26="","",IF(VLOOKUP($I26,P_A_V_03!$Q$8:$BZ$42,10,0)="","",VLOOKUP($I26,P_A_V_03!$Q$8:$BZ$42,10,0)))</f>
        <v/>
      </c>
      <c r="R26" s="71" t="str">
        <f>IF($D26="","",IF(VLOOKUP($I26,P_A_V_03!$Q$8:$BZ$42,13,0)="","",VLOOKUP($I26,P_A_V_03!$Q$8:$BZ$42,13,0)))</f>
        <v/>
      </c>
      <c r="S26" s="71" t="str">
        <f>IF($D26="","",IF(VLOOKUP($I26,P_A_V_03!$Q$8:$BZ$42,14,0)="","",VLOOKUP($I26,P_A_V_03!$Q$8:$BZ$42,14,0)))</f>
        <v/>
      </c>
      <c r="T26" s="97" t="str">
        <f>IF($D26="","",IF(VLOOKUP($I26,P_A_V_03!$Q$8:$BZ$42,20,0)="","",VLOOKUP($I26,P_A_V_03!$Q$8:$BZ$42,20,0)))</f>
        <v/>
      </c>
      <c r="U26" s="73" t="str">
        <f>IF($D26="","",IF(VLOOKUP($I26,P_A_V_03!$Q$8:$BZ$42,21,0)="","",VLOOKUP($I26,P_A_V_03!$Q$8:$BZ$42,21,0)))</f>
        <v/>
      </c>
      <c r="V26" s="73" t="str">
        <f>IF($D26="","",IF(VLOOKUP($I26,P_A_V_03!$Q$8:$BZ$42,23,0)="","",VLOOKUP($I26,P_A_V_03!$Q$8:$BZ$42,23,0)))</f>
        <v/>
      </c>
      <c r="W26" s="71" t="str">
        <f>IF($D26="","",IF(VLOOKUP($I26,P_A_V_03!$Q$8:$BZ$42,26,0)="","",VLOOKUP($I26,P_A_V_03!$Q$8:$BZ$42,26,0)))</f>
        <v/>
      </c>
      <c r="X26" s="71" t="str">
        <f>IF($D26="","",IF(VLOOKUP($I26,P_A_V_03!$Q$8:$BZ$42,28,0)="","",VLOOKUP($I26,P_A_V_03!$Q$8:$BZ$42,28,0)))</f>
        <v/>
      </c>
      <c r="Y26" s="97" t="str">
        <f>IF($D26="","",IF(VLOOKUP($I26,P_A_V_03!$Q$8:$BZ$42,34,0)="","",VLOOKUP($I26,P_A_V_03!$Q$8:$BZ$42,34,0)))</f>
        <v/>
      </c>
      <c r="Z26" s="73" t="str">
        <f>IF($D26="","",IF(VLOOKUP($I26,P_A_V_03!$Q$8:$BZ$42,35,0)="","",VLOOKUP($I26,P_A_V_03!$Q$8:$BZ$42,35,0)))</f>
        <v/>
      </c>
      <c r="AA26" s="73" t="str">
        <f>IF($D26="","",IF(VLOOKUP($I26,P_A_V_03!$Q$8:$BZ$42,37,0)="","",VLOOKUP($I26,P_A_V_03!$Q$8:$BZ$42,37,0)))</f>
        <v/>
      </c>
      <c r="AB26" s="71" t="str">
        <f>IF($D26="","",IF(VLOOKUP($I26,P_A_V_03!$Q$8:$BZ$42,40,0)="","",VLOOKUP($I26,P_A_V_03!$Q$8:$BZ$42,40,0)))</f>
        <v/>
      </c>
      <c r="AC26" s="71" t="str">
        <f>IF($D26="","",IF(VLOOKUP($I26,P_A_V_03!$Q$8:$BZ$42,42,0)="","",VLOOKUP($I26,P_A_V_03!$Q$8:$BZ$42,42,0)))</f>
        <v/>
      </c>
      <c r="AD26" s="97" t="str">
        <f>IF($D26="","",IF(VLOOKUP($I26,P_A_V_03!$Q$8:$BZ$42,48,0)="","",VLOOKUP($I26,P_A_V_03!$Q$8:$BZ$42,48,0)))</f>
        <v/>
      </c>
      <c r="AE26" s="73" t="str">
        <f>IF($D26="","",IF(VLOOKUP($I26,P_A_V_03!$Q$8:$BZ$42,49,0)="","",VLOOKUP($I26,P_A_V_03!$Q$8:$BZ$42,49,0)))</f>
        <v/>
      </c>
      <c r="AF26" s="73" t="str">
        <f>IF($D26="","",IF(VLOOKUP($I26,P_A_V_03!$Q$8:$BZ$42,51,0)="","",VLOOKUP($I26,P_A_V_03!$Q$8:$BZ$42,51,0)))</f>
        <v/>
      </c>
      <c r="AG26" s="71" t="str">
        <f>IF($D26="","",IF(VLOOKUP($I26,P_A_V_03!$Q$8:$BZ$42,54,0)="","",VLOOKUP($I26,P_A_V_03!$Q$8:$BZ$42,54,0)))</f>
        <v/>
      </c>
      <c r="AH26" s="71" t="str">
        <f>IF($D26="","",IF(VLOOKUP($I26,P_A_V_03!$Q$8:$BZ$42,56,0)="","",VLOOKUP($I26,P_A_V_03!$Q$8:$BZ$42,56,0)))</f>
        <v/>
      </c>
      <c r="BA26" s="71" t="str">
        <f>IF($D26="","",IF(VLOOKUP($I26,P_A_V_03!$Q$8:$BZ$42,5,0)="","",VLOOKUP($I26,P_A_V_03!$Q$8:$BZ$42,5,0)))</f>
        <v/>
      </c>
    </row>
    <row r="27" spans="1:53" ht="30" customHeight="1" x14ac:dyDescent="0.25">
      <c r="A27" s="67">
        <v>18</v>
      </c>
      <c r="B27" s="67">
        <f t="shared" si="1"/>
        <v>18</v>
      </c>
      <c r="C27" s="67" t="str">
        <f t="shared" si="2"/>
        <v/>
      </c>
      <c r="D27" s="67" t="str">
        <f t="shared" si="3"/>
        <v/>
      </c>
      <c r="E27" s="67" t="str">
        <f t="shared" si="4"/>
        <v/>
      </c>
      <c r="F27" s="67" t="str">
        <f t="shared" si="5"/>
        <v/>
      </c>
      <c r="G27" s="67" t="str">
        <f t="shared" si="6"/>
        <v/>
      </c>
      <c r="H27" s="67" t="str">
        <f t="shared" si="7"/>
        <v/>
      </c>
      <c r="I27" s="67" t="str">
        <f t="shared" si="8"/>
        <v/>
      </c>
      <c r="J27" s="201" t="str">
        <f>IF($D27="","",VLOOKUP($I27,P_A_V_03!$Q$8:$BZ$42,2,0))</f>
        <v/>
      </c>
      <c r="K27" s="201"/>
      <c r="L27" s="73" t="str">
        <f>IF($D27="","",VLOOKUP($I27,P_A_V_03!$Q$8:$BZ$42,6,0))</f>
        <v/>
      </c>
      <c r="M27" s="70" t="str">
        <f>IF($D27="","",VLOOKUP($I27,P_A_V_03!$Q$8:$BZ$42,3,0))</f>
        <v/>
      </c>
      <c r="N27" s="71" t="str">
        <f>IF($D27="","",IF(VLOOKUP($I27,P_A_V_03!$Q$8:$BZ$42,7,0)="","",VLOOKUP($I27,P_A_V_03!$Q$8:$BZ$42,7,0)))</f>
        <v/>
      </c>
      <c r="O27" s="97" t="str">
        <f>IF($D27="","",IF(VLOOKUP($I27,P_A_V_03!$Q$8:$BZ$42,8,0)="","",VLOOKUP($I27,P_A_V_03!$Q$8:$BZ$42,8,0)))</f>
        <v/>
      </c>
      <c r="P27" s="73" t="str">
        <f>IF($D27="","",IF(VLOOKUP($I27,P_A_V_03!$Q$8:$BZ$42,9,0)="","",VLOOKUP($I27,P_A_V_03!$Q$8:$BZ$42,9,0)))</f>
        <v/>
      </c>
      <c r="Q27" s="73" t="str">
        <f>IF($D27="","",IF(VLOOKUP($I27,P_A_V_03!$Q$8:$BZ$42,10,0)="","",VLOOKUP($I27,P_A_V_03!$Q$8:$BZ$42,10,0)))</f>
        <v/>
      </c>
      <c r="R27" s="71" t="str">
        <f>IF($D27="","",IF(VLOOKUP($I27,P_A_V_03!$Q$8:$BZ$42,13,0)="","",VLOOKUP($I27,P_A_V_03!$Q$8:$BZ$42,13,0)))</f>
        <v/>
      </c>
      <c r="S27" s="71" t="str">
        <f>IF($D27="","",IF(VLOOKUP($I27,P_A_V_03!$Q$8:$BZ$42,14,0)="","",VLOOKUP($I27,P_A_V_03!$Q$8:$BZ$42,14,0)))</f>
        <v/>
      </c>
      <c r="T27" s="97" t="str">
        <f>IF($D27="","",IF(VLOOKUP($I27,P_A_V_03!$Q$8:$BZ$42,20,0)="","",VLOOKUP($I27,P_A_V_03!$Q$8:$BZ$42,20,0)))</f>
        <v/>
      </c>
      <c r="U27" s="73" t="str">
        <f>IF($D27="","",IF(VLOOKUP($I27,P_A_V_03!$Q$8:$BZ$42,21,0)="","",VLOOKUP($I27,P_A_V_03!$Q$8:$BZ$42,21,0)))</f>
        <v/>
      </c>
      <c r="V27" s="73" t="str">
        <f>IF($D27="","",IF(VLOOKUP($I27,P_A_V_03!$Q$8:$BZ$42,23,0)="","",VLOOKUP($I27,P_A_V_03!$Q$8:$BZ$42,23,0)))</f>
        <v/>
      </c>
      <c r="W27" s="71" t="str">
        <f>IF($D27="","",IF(VLOOKUP($I27,P_A_V_03!$Q$8:$BZ$42,26,0)="","",VLOOKUP($I27,P_A_V_03!$Q$8:$BZ$42,26,0)))</f>
        <v/>
      </c>
      <c r="X27" s="71" t="str">
        <f>IF($D27="","",IF(VLOOKUP($I27,P_A_V_03!$Q$8:$BZ$42,28,0)="","",VLOOKUP($I27,P_A_V_03!$Q$8:$BZ$42,28,0)))</f>
        <v/>
      </c>
      <c r="Y27" s="97" t="str">
        <f>IF($D27="","",IF(VLOOKUP($I27,P_A_V_03!$Q$8:$BZ$42,34,0)="","",VLOOKUP($I27,P_A_V_03!$Q$8:$BZ$42,34,0)))</f>
        <v/>
      </c>
      <c r="Z27" s="73" t="str">
        <f>IF($D27="","",IF(VLOOKUP($I27,P_A_V_03!$Q$8:$BZ$42,35,0)="","",VLOOKUP($I27,P_A_V_03!$Q$8:$BZ$42,35,0)))</f>
        <v/>
      </c>
      <c r="AA27" s="73" t="str">
        <f>IF($D27="","",IF(VLOOKUP($I27,P_A_V_03!$Q$8:$BZ$42,37,0)="","",VLOOKUP($I27,P_A_V_03!$Q$8:$BZ$42,37,0)))</f>
        <v/>
      </c>
      <c r="AB27" s="71" t="str">
        <f>IF($D27="","",IF(VLOOKUP($I27,P_A_V_03!$Q$8:$BZ$42,40,0)="","",VLOOKUP($I27,P_A_V_03!$Q$8:$BZ$42,40,0)))</f>
        <v/>
      </c>
      <c r="AC27" s="71" t="str">
        <f>IF($D27="","",IF(VLOOKUP($I27,P_A_V_03!$Q$8:$BZ$42,42,0)="","",VLOOKUP($I27,P_A_V_03!$Q$8:$BZ$42,42,0)))</f>
        <v/>
      </c>
      <c r="AD27" s="97" t="str">
        <f>IF($D27="","",IF(VLOOKUP($I27,P_A_V_03!$Q$8:$BZ$42,48,0)="","",VLOOKUP($I27,P_A_V_03!$Q$8:$BZ$42,48,0)))</f>
        <v/>
      </c>
      <c r="AE27" s="73" t="str">
        <f>IF($D27="","",IF(VLOOKUP($I27,P_A_V_03!$Q$8:$BZ$42,49,0)="","",VLOOKUP($I27,P_A_V_03!$Q$8:$BZ$42,49,0)))</f>
        <v/>
      </c>
      <c r="AF27" s="73" t="str">
        <f>IF($D27="","",IF(VLOOKUP($I27,P_A_V_03!$Q$8:$BZ$42,51,0)="","",VLOOKUP($I27,P_A_V_03!$Q$8:$BZ$42,51,0)))</f>
        <v/>
      </c>
      <c r="AG27" s="71" t="str">
        <f>IF($D27="","",IF(VLOOKUP($I27,P_A_V_03!$Q$8:$BZ$42,54,0)="","",VLOOKUP($I27,P_A_V_03!$Q$8:$BZ$42,54,0)))</f>
        <v/>
      </c>
      <c r="AH27" s="71" t="str">
        <f>IF($D27="","",IF(VLOOKUP($I27,P_A_V_03!$Q$8:$BZ$42,56,0)="","",VLOOKUP($I27,P_A_V_03!$Q$8:$BZ$42,56,0)))</f>
        <v/>
      </c>
      <c r="BA27" s="71" t="str">
        <f>IF($D27="","",IF(VLOOKUP($I27,P_A_V_03!$Q$8:$BZ$42,5,0)="","",VLOOKUP($I27,P_A_V_03!$Q$8:$BZ$42,5,0)))</f>
        <v/>
      </c>
    </row>
    <row r="28" spans="1:53" ht="30" customHeight="1" x14ac:dyDescent="0.25">
      <c r="A28" s="67">
        <v>19</v>
      </c>
      <c r="B28" s="67">
        <f t="shared" si="1"/>
        <v>19</v>
      </c>
      <c r="C28" s="67" t="str">
        <f t="shared" si="2"/>
        <v/>
      </c>
      <c r="D28" s="67" t="str">
        <f t="shared" si="3"/>
        <v/>
      </c>
      <c r="E28" s="67" t="str">
        <f t="shared" si="4"/>
        <v/>
      </c>
      <c r="F28" s="67" t="str">
        <f t="shared" si="5"/>
        <v/>
      </c>
      <c r="G28" s="67" t="str">
        <f t="shared" si="6"/>
        <v/>
      </c>
      <c r="H28" s="67" t="str">
        <f t="shared" si="7"/>
        <v/>
      </c>
      <c r="I28" s="67" t="str">
        <f t="shared" si="8"/>
        <v/>
      </c>
      <c r="J28" s="201" t="str">
        <f>IF($D28="","",VLOOKUP($I28,P_A_V_03!$Q$8:$BZ$42,2,0))</f>
        <v/>
      </c>
      <c r="K28" s="201"/>
      <c r="L28" s="73" t="str">
        <f>IF($D28="","",VLOOKUP($I28,P_A_V_03!$Q$8:$BZ$42,6,0))</f>
        <v/>
      </c>
      <c r="M28" s="70" t="str">
        <f>IF($D28="","",VLOOKUP($I28,P_A_V_03!$Q$8:$BZ$42,3,0))</f>
        <v/>
      </c>
      <c r="N28" s="71" t="str">
        <f>IF($D28="","",IF(VLOOKUP($I28,P_A_V_03!$Q$8:$BZ$42,7,0)="","",VLOOKUP($I28,P_A_V_03!$Q$8:$BZ$42,7,0)))</f>
        <v/>
      </c>
      <c r="O28" s="97" t="str">
        <f>IF($D28="","",IF(VLOOKUP($I28,P_A_V_03!$Q$8:$BZ$42,8,0)="","",VLOOKUP($I28,P_A_V_03!$Q$8:$BZ$42,8,0)))</f>
        <v/>
      </c>
      <c r="P28" s="73" t="str">
        <f>IF($D28="","",IF(VLOOKUP($I28,P_A_V_03!$Q$8:$BZ$42,9,0)="","",VLOOKUP($I28,P_A_V_03!$Q$8:$BZ$42,9,0)))</f>
        <v/>
      </c>
      <c r="Q28" s="73" t="str">
        <f>IF($D28="","",IF(VLOOKUP($I28,P_A_V_03!$Q$8:$BZ$42,10,0)="","",VLOOKUP($I28,P_A_V_03!$Q$8:$BZ$42,10,0)))</f>
        <v/>
      </c>
      <c r="R28" s="71" t="str">
        <f>IF($D28="","",IF(VLOOKUP($I28,P_A_V_03!$Q$8:$BZ$42,13,0)="","",VLOOKUP($I28,P_A_V_03!$Q$8:$BZ$42,13,0)))</f>
        <v/>
      </c>
      <c r="S28" s="71" t="str">
        <f>IF($D28="","",IF(VLOOKUP($I28,P_A_V_03!$Q$8:$BZ$42,14,0)="","",VLOOKUP($I28,P_A_V_03!$Q$8:$BZ$42,14,0)))</f>
        <v/>
      </c>
      <c r="T28" s="97" t="str">
        <f>IF($D28="","",IF(VLOOKUP($I28,P_A_V_03!$Q$8:$BZ$42,20,0)="","",VLOOKUP($I28,P_A_V_03!$Q$8:$BZ$42,20,0)))</f>
        <v/>
      </c>
      <c r="U28" s="73" t="str">
        <f>IF($D28="","",IF(VLOOKUP($I28,P_A_V_03!$Q$8:$BZ$42,21,0)="","",VLOOKUP($I28,P_A_V_03!$Q$8:$BZ$42,21,0)))</f>
        <v/>
      </c>
      <c r="V28" s="73" t="str">
        <f>IF($D28="","",IF(VLOOKUP($I28,P_A_V_03!$Q$8:$BZ$42,23,0)="","",VLOOKUP($I28,P_A_V_03!$Q$8:$BZ$42,23,0)))</f>
        <v/>
      </c>
      <c r="W28" s="71" t="str">
        <f>IF($D28="","",IF(VLOOKUP($I28,P_A_V_03!$Q$8:$BZ$42,26,0)="","",VLOOKUP($I28,P_A_V_03!$Q$8:$BZ$42,26,0)))</f>
        <v/>
      </c>
      <c r="X28" s="71" t="str">
        <f>IF($D28="","",IF(VLOOKUP($I28,P_A_V_03!$Q$8:$BZ$42,28,0)="","",VLOOKUP($I28,P_A_V_03!$Q$8:$BZ$42,28,0)))</f>
        <v/>
      </c>
      <c r="Y28" s="97" t="str">
        <f>IF($D28="","",IF(VLOOKUP($I28,P_A_V_03!$Q$8:$BZ$42,34,0)="","",VLOOKUP($I28,P_A_V_03!$Q$8:$BZ$42,34,0)))</f>
        <v/>
      </c>
      <c r="Z28" s="73" t="str">
        <f>IF($D28="","",IF(VLOOKUP($I28,P_A_V_03!$Q$8:$BZ$42,35,0)="","",VLOOKUP($I28,P_A_V_03!$Q$8:$BZ$42,35,0)))</f>
        <v/>
      </c>
      <c r="AA28" s="73" t="str">
        <f>IF($D28="","",IF(VLOOKUP($I28,P_A_V_03!$Q$8:$BZ$42,37,0)="","",VLOOKUP($I28,P_A_V_03!$Q$8:$BZ$42,37,0)))</f>
        <v/>
      </c>
      <c r="AB28" s="71" t="str">
        <f>IF($D28="","",IF(VLOOKUP($I28,P_A_V_03!$Q$8:$BZ$42,40,0)="","",VLOOKUP($I28,P_A_V_03!$Q$8:$BZ$42,40,0)))</f>
        <v/>
      </c>
      <c r="AC28" s="71" t="str">
        <f>IF($D28="","",IF(VLOOKUP($I28,P_A_V_03!$Q$8:$BZ$42,42,0)="","",VLOOKUP($I28,P_A_V_03!$Q$8:$BZ$42,42,0)))</f>
        <v/>
      </c>
      <c r="AD28" s="97" t="str">
        <f>IF($D28="","",IF(VLOOKUP($I28,P_A_V_03!$Q$8:$BZ$42,48,0)="","",VLOOKUP($I28,P_A_V_03!$Q$8:$BZ$42,48,0)))</f>
        <v/>
      </c>
      <c r="AE28" s="73" t="str">
        <f>IF($D28="","",IF(VLOOKUP($I28,P_A_V_03!$Q$8:$BZ$42,49,0)="","",VLOOKUP($I28,P_A_V_03!$Q$8:$BZ$42,49,0)))</f>
        <v/>
      </c>
      <c r="AF28" s="73" t="str">
        <f>IF($D28="","",IF(VLOOKUP($I28,P_A_V_03!$Q$8:$BZ$42,51,0)="","",VLOOKUP($I28,P_A_V_03!$Q$8:$BZ$42,51,0)))</f>
        <v/>
      </c>
      <c r="AG28" s="71" t="str">
        <f>IF($D28="","",IF(VLOOKUP($I28,P_A_V_03!$Q$8:$BZ$42,54,0)="","",VLOOKUP($I28,P_A_V_03!$Q$8:$BZ$42,54,0)))</f>
        <v/>
      </c>
      <c r="AH28" s="71" t="str">
        <f>IF($D28="","",IF(VLOOKUP($I28,P_A_V_03!$Q$8:$BZ$42,56,0)="","",VLOOKUP($I28,P_A_V_03!$Q$8:$BZ$42,56,0)))</f>
        <v/>
      </c>
      <c r="BA28" s="71" t="str">
        <f>IF($D28="","",IF(VLOOKUP($I28,P_A_V_03!$Q$8:$BZ$42,5,0)="","",VLOOKUP($I28,P_A_V_03!$Q$8:$BZ$42,5,0)))</f>
        <v/>
      </c>
    </row>
    <row r="29" spans="1:53" ht="30" customHeight="1" x14ac:dyDescent="0.25">
      <c r="A29" s="67">
        <v>20</v>
      </c>
      <c r="B29" s="67">
        <f t="shared" si="1"/>
        <v>20</v>
      </c>
      <c r="C29" s="67" t="str">
        <f t="shared" si="2"/>
        <v/>
      </c>
      <c r="D29" s="67" t="str">
        <f t="shared" si="3"/>
        <v/>
      </c>
      <c r="E29" s="67" t="str">
        <f t="shared" si="4"/>
        <v/>
      </c>
      <c r="F29" s="67" t="str">
        <f t="shared" si="5"/>
        <v/>
      </c>
      <c r="G29" s="67" t="str">
        <f t="shared" si="6"/>
        <v/>
      </c>
      <c r="H29" s="67" t="str">
        <f t="shared" si="7"/>
        <v/>
      </c>
      <c r="I29" s="67" t="str">
        <f t="shared" si="8"/>
        <v/>
      </c>
      <c r="J29" s="201" t="str">
        <f>IF($D29="","",VLOOKUP($I29,P_A_V_03!$Q$8:$BZ$42,2,0))</f>
        <v/>
      </c>
      <c r="K29" s="201"/>
      <c r="L29" s="73" t="str">
        <f>IF($D29="","",VLOOKUP($I29,P_A_V_03!$Q$8:$BZ$42,6,0))</f>
        <v/>
      </c>
      <c r="M29" s="70" t="str">
        <f>IF($D29="","",VLOOKUP($I29,P_A_V_03!$Q$8:$BZ$42,3,0))</f>
        <v/>
      </c>
      <c r="N29" s="71" t="str">
        <f>IF($D29="","",IF(VLOOKUP($I29,P_A_V_03!$Q$8:$BZ$42,7,0)="","",VLOOKUP($I29,P_A_V_03!$Q$8:$BZ$42,7,0)))</f>
        <v/>
      </c>
      <c r="O29" s="97" t="str">
        <f>IF($D29="","",IF(VLOOKUP($I29,P_A_V_03!$Q$8:$BZ$42,8,0)="","",VLOOKUP($I29,P_A_V_03!$Q$8:$BZ$42,8,0)))</f>
        <v/>
      </c>
      <c r="P29" s="73" t="str">
        <f>IF($D29="","",IF(VLOOKUP($I29,P_A_V_03!$Q$8:$BZ$42,9,0)="","",VLOOKUP($I29,P_A_V_03!$Q$8:$BZ$42,9,0)))</f>
        <v/>
      </c>
      <c r="Q29" s="73" t="str">
        <f>IF($D29="","",IF(VLOOKUP($I29,P_A_V_03!$Q$8:$BZ$42,10,0)="","",VLOOKUP($I29,P_A_V_03!$Q$8:$BZ$42,10,0)))</f>
        <v/>
      </c>
      <c r="R29" s="71" t="str">
        <f>IF($D29="","",IF(VLOOKUP($I29,P_A_V_03!$Q$8:$BZ$42,13,0)="","",VLOOKUP($I29,P_A_V_03!$Q$8:$BZ$42,13,0)))</f>
        <v/>
      </c>
      <c r="S29" s="71" t="str">
        <f>IF($D29="","",IF(VLOOKUP($I29,P_A_V_03!$Q$8:$BZ$42,14,0)="","",VLOOKUP($I29,P_A_V_03!$Q$8:$BZ$42,14,0)))</f>
        <v/>
      </c>
      <c r="T29" s="97" t="str">
        <f>IF($D29="","",IF(VLOOKUP($I29,P_A_V_03!$Q$8:$BZ$42,20,0)="","",VLOOKUP($I29,P_A_V_03!$Q$8:$BZ$42,20,0)))</f>
        <v/>
      </c>
      <c r="U29" s="73" t="str">
        <f>IF($D29="","",IF(VLOOKUP($I29,P_A_V_03!$Q$8:$BZ$42,21,0)="","",VLOOKUP($I29,P_A_V_03!$Q$8:$BZ$42,21,0)))</f>
        <v/>
      </c>
      <c r="V29" s="73" t="str">
        <f>IF($D29="","",IF(VLOOKUP($I29,P_A_V_03!$Q$8:$BZ$42,23,0)="","",VLOOKUP($I29,P_A_V_03!$Q$8:$BZ$42,23,0)))</f>
        <v/>
      </c>
      <c r="W29" s="71" t="str">
        <f>IF($D29="","",IF(VLOOKUP($I29,P_A_V_03!$Q$8:$BZ$42,26,0)="","",VLOOKUP($I29,P_A_V_03!$Q$8:$BZ$42,26,0)))</f>
        <v/>
      </c>
      <c r="X29" s="71" t="str">
        <f>IF($D29="","",IF(VLOOKUP($I29,P_A_V_03!$Q$8:$BZ$42,28,0)="","",VLOOKUP($I29,P_A_V_03!$Q$8:$BZ$42,28,0)))</f>
        <v/>
      </c>
      <c r="Y29" s="97" t="str">
        <f>IF($D29="","",IF(VLOOKUP($I29,P_A_V_03!$Q$8:$BZ$42,34,0)="","",VLOOKUP($I29,P_A_V_03!$Q$8:$BZ$42,34,0)))</f>
        <v/>
      </c>
      <c r="Z29" s="73" t="str">
        <f>IF($D29="","",IF(VLOOKUP($I29,P_A_V_03!$Q$8:$BZ$42,35,0)="","",VLOOKUP($I29,P_A_V_03!$Q$8:$BZ$42,35,0)))</f>
        <v/>
      </c>
      <c r="AA29" s="73" t="str">
        <f>IF($D29="","",IF(VLOOKUP($I29,P_A_V_03!$Q$8:$BZ$42,37,0)="","",VLOOKUP($I29,P_A_V_03!$Q$8:$BZ$42,37,0)))</f>
        <v/>
      </c>
      <c r="AB29" s="71" t="str">
        <f>IF($D29="","",IF(VLOOKUP($I29,P_A_V_03!$Q$8:$BZ$42,40,0)="","",VLOOKUP($I29,P_A_V_03!$Q$8:$BZ$42,40,0)))</f>
        <v/>
      </c>
      <c r="AC29" s="71" t="str">
        <f>IF($D29="","",IF(VLOOKUP($I29,P_A_V_03!$Q$8:$BZ$42,42,0)="","",VLOOKUP($I29,P_A_V_03!$Q$8:$BZ$42,42,0)))</f>
        <v/>
      </c>
      <c r="AD29" s="97" t="str">
        <f>IF($D29="","",IF(VLOOKUP($I29,P_A_V_03!$Q$8:$BZ$42,48,0)="","",VLOOKUP($I29,P_A_V_03!$Q$8:$BZ$42,48,0)))</f>
        <v/>
      </c>
      <c r="AE29" s="73" t="str">
        <f>IF($D29="","",IF(VLOOKUP($I29,P_A_V_03!$Q$8:$BZ$42,49,0)="","",VLOOKUP($I29,P_A_V_03!$Q$8:$BZ$42,49,0)))</f>
        <v/>
      </c>
      <c r="AF29" s="73" t="str">
        <f>IF($D29="","",IF(VLOOKUP($I29,P_A_V_03!$Q$8:$BZ$42,51,0)="","",VLOOKUP($I29,P_A_V_03!$Q$8:$BZ$42,51,0)))</f>
        <v/>
      </c>
      <c r="AG29" s="71" t="str">
        <f>IF($D29="","",IF(VLOOKUP($I29,P_A_V_03!$Q$8:$BZ$42,54,0)="","",VLOOKUP($I29,P_A_V_03!$Q$8:$BZ$42,54,0)))</f>
        <v/>
      </c>
      <c r="AH29" s="71" t="str">
        <f>IF($D29="","",IF(VLOOKUP($I29,P_A_V_03!$Q$8:$BZ$42,56,0)="","",VLOOKUP($I29,P_A_V_03!$Q$8:$BZ$42,56,0)))</f>
        <v/>
      </c>
      <c r="BA29" s="71" t="str">
        <f>IF($D29="","",IF(VLOOKUP($I29,P_A_V_03!$Q$8:$BZ$42,5,0)="","",VLOOKUP($I29,P_A_V_03!$Q$8:$BZ$42,5,0)))</f>
        <v/>
      </c>
    </row>
  </sheetData>
  <mergeCells count="43">
    <mergeCell ref="J19:K19"/>
    <mergeCell ref="J26:K26"/>
    <mergeCell ref="J28:K28"/>
    <mergeCell ref="I5:J5"/>
    <mergeCell ref="J10:K10"/>
    <mergeCell ref="J11:K11"/>
    <mergeCell ref="J12:K12"/>
    <mergeCell ref="J13:K13"/>
    <mergeCell ref="J8:K9"/>
    <mergeCell ref="I8:I9"/>
    <mergeCell ref="J27:K27"/>
    <mergeCell ref="R8:S8"/>
    <mergeCell ref="O7:S7"/>
    <mergeCell ref="O8:O9"/>
    <mergeCell ref="J29:K29"/>
    <mergeCell ref="P8:Q8"/>
    <mergeCell ref="J20:K20"/>
    <mergeCell ref="J21:K21"/>
    <mergeCell ref="J22:K22"/>
    <mergeCell ref="J23:K23"/>
    <mergeCell ref="J24:K24"/>
    <mergeCell ref="J25:K25"/>
    <mergeCell ref="J14:K14"/>
    <mergeCell ref="J15:K15"/>
    <mergeCell ref="J16:K16"/>
    <mergeCell ref="J17:K17"/>
    <mergeCell ref="J18:K18"/>
    <mergeCell ref="L8:L9"/>
    <mergeCell ref="M8:M9"/>
    <mergeCell ref="N8:N9"/>
    <mergeCell ref="AD7:AH7"/>
    <mergeCell ref="AD8:AD9"/>
    <mergeCell ref="AE8:AF8"/>
    <mergeCell ref="AG8:AH8"/>
    <mergeCell ref="I7:N7"/>
    <mergeCell ref="T7:X7"/>
    <mergeCell ref="T8:T9"/>
    <mergeCell ref="U8:V8"/>
    <mergeCell ref="W8:X8"/>
    <mergeCell ref="Y7:AC7"/>
    <mergeCell ref="Y8:Y9"/>
    <mergeCell ref="Z8:AA8"/>
    <mergeCell ref="AB8:AC8"/>
  </mergeCells>
  <conditionalFormatting sqref="I10:AH29">
    <cfRule type="expression" dxfId="6" priority="7">
      <formula>$D10=1</formula>
    </cfRule>
  </conditionalFormatting>
  <conditionalFormatting sqref="L10:L29">
    <cfRule type="expression" dxfId="5" priority="1">
      <formula>$BA10="Porcentaje"</formula>
    </cfRule>
  </conditionalFormatting>
  <conditionalFormatting sqref="P10:Q29">
    <cfRule type="expression" dxfId="4" priority="5">
      <formula>$BA10="Porcentaje"</formula>
    </cfRule>
  </conditionalFormatting>
  <conditionalFormatting sqref="U10:V29">
    <cfRule type="expression" dxfId="3" priority="4">
      <formula>$BA10="Porcentaje"</formula>
    </cfRule>
  </conditionalFormatting>
  <conditionalFormatting sqref="Z10:AA29">
    <cfRule type="expression" dxfId="2" priority="3">
      <formula>$BA10="Porcentaje"</formula>
    </cfRule>
  </conditionalFormatting>
  <conditionalFormatting sqref="AE10:AF29">
    <cfRule type="expression" dxfId="1" priority="2">
      <formula>$BA10="Porcentaje"</formula>
    </cfRule>
  </conditionalFormatting>
  <conditionalFormatting sqref="BA10:BA29">
    <cfRule type="expression" dxfId="0" priority="6">
      <formula>$D10=1</formula>
    </cfRule>
  </conditionalFormatting>
  <dataValidations count="1">
    <dataValidation type="list" allowBlank="1" showInputMessage="1" showErrorMessage="1" sqref="K5" xr:uid="{DFC76D9D-507F-416D-A17C-8B11AB201077}">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P_A_V_03</vt:lpstr>
      <vt:lpstr>Consolidado</vt:lpstr>
      <vt:lpstr>Consultas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William Jimenez herrera</dc:creator>
  <cp:lastModifiedBy>Vivian Lorena Galindo Piracoca</cp:lastModifiedBy>
  <dcterms:created xsi:type="dcterms:W3CDTF">2024-06-27T03:23:26Z</dcterms:created>
  <dcterms:modified xsi:type="dcterms:W3CDTF">2024-12-26T20:02:20Z</dcterms:modified>
</cp:coreProperties>
</file>