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66925"/>
  <mc:AlternateContent xmlns:mc="http://schemas.openxmlformats.org/markup-compatibility/2006">
    <mc:Choice Requires="x15">
      <x15ac:absPath xmlns:x15ac="http://schemas.microsoft.com/office/spreadsheetml/2010/11/ac" url="https://alimentosparaaprender-my.sharepoint.com/personal/vgalindo_alimentosparaaprender_gov_co/Documents/Escritorio/6_ Plan de acción UApA 2021/"/>
    </mc:Choice>
  </mc:AlternateContent>
  <xr:revisionPtr revIDLastSave="2" documentId="11_2882EC784A7A2E8445927408ABAE23067ED5CD1B" xr6:coauthVersionLast="47" xr6:coauthVersionMax="47" xr10:uidLastSave="{F925207A-86B7-4971-B8D0-6707D8A4F7A1}"/>
  <bookViews>
    <workbookView xWindow="-120" yWindow="-120" windowWidth="29040" windowHeight="15840" xr2:uid="{00000000-000D-0000-FFFF-FFFF00000000}"/>
  </bookViews>
  <sheets>
    <sheet name="Seguimiento Plan de Acción 2021" sheetId="1" r:id="rId1"/>
    <sheet name="Historial de cambios" sheetId="3" r:id="rId2"/>
    <sheet name="Hoja4" sheetId="2"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0" hidden="1">'Seguimiento Plan de Acción 2021'!$A$6:$AN$97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44" i="1" l="1"/>
  <c r="AJ45" i="1"/>
  <c r="AJ7" i="1"/>
  <c r="AK7" i="1" s="1"/>
  <c r="AJ8" i="1"/>
  <c r="AJ9" i="1"/>
  <c r="AJ10" i="1"/>
  <c r="AJ11" i="1"/>
  <c r="AJ12" i="1"/>
  <c r="AJ64"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6" i="1"/>
  <c r="AJ47" i="1"/>
  <c r="AJ48" i="1"/>
  <c r="AJ49" i="1"/>
  <c r="AK49" i="1" s="1"/>
  <c r="AJ50" i="1"/>
  <c r="AJ51" i="1"/>
  <c r="AJ52" i="1"/>
  <c r="AJ53" i="1"/>
  <c r="AJ54" i="1"/>
  <c r="AJ55" i="1"/>
  <c r="AJ56" i="1"/>
  <c r="AJ57" i="1"/>
  <c r="AJ58" i="1"/>
  <c r="AJ59" i="1"/>
  <c r="AJ60" i="1"/>
  <c r="AJ61" i="1"/>
  <c r="AJ62" i="1"/>
  <c r="AJ63"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15" i="1"/>
  <c r="AJ14" i="1"/>
  <c r="AJ13" i="1"/>
  <c r="AH19" i="1"/>
  <c r="AI19" i="1" s="1"/>
  <c r="AH12" i="1"/>
  <c r="AI12" i="1"/>
  <c r="AK8" i="1" l="1"/>
  <c r="AK57" i="1"/>
  <c r="AL7" i="1"/>
  <c r="AK91" i="1"/>
  <c r="AK88" i="1"/>
  <c r="AK86" i="1"/>
  <c r="AK82" i="1"/>
  <c r="AK80" i="1"/>
  <c r="AK76" i="1"/>
  <c r="AK74" i="1"/>
  <c r="AK64" i="1"/>
  <c r="AK50" i="1"/>
  <c r="AL50" i="1" s="1"/>
  <c r="AK34" i="1"/>
  <c r="AL34" i="1" s="1"/>
  <c r="AM34" i="1" s="1"/>
  <c r="AK33" i="1"/>
  <c r="AK30" i="1"/>
  <c r="AK29" i="1"/>
  <c r="AK28" i="1"/>
  <c r="AK26" i="1"/>
  <c r="AL26" i="1" s="1"/>
  <c r="AK70" i="1"/>
  <c r="AK71" i="1"/>
  <c r="AK67" i="1"/>
  <c r="AK14" i="1"/>
  <c r="AK42" i="1"/>
  <c r="AL42" i="1" s="1"/>
  <c r="AK46" i="1"/>
  <c r="AL46" i="1" s="1"/>
  <c r="AH97" i="1"/>
  <c r="AI97" i="1" s="1"/>
  <c r="AD97" i="1"/>
  <c r="Z97" i="1"/>
  <c r="AH96" i="1"/>
  <c r="AI96" i="1" s="1"/>
  <c r="AD96" i="1"/>
  <c r="Z96" i="1"/>
  <c r="AH95" i="1"/>
  <c r="AI95" i="1" s="1"/>
  <c r="AD95" i="1"/>
  <c r="Z95" i="1"/>
  <c r="AH94" i="1"/>
  <c r="AI94" i="1" s="1"/>
  <c r="AD94" i="1"/>
  <c r="Z94" i="1"/>
  <c r="AH93" i="1"/>
  <c r="AI93" i="1" s="1"/>
  <c r="AD93" i="1"/>
  <c r="Z93" i="1"/>
  <c r="AH92" i="1"/>
  <c r="AI92" i="1" s="1"/>
  <c r="AD92" i="1"/>
  <c r="Z92" i="1"/>
  <c r="AH91" i="1"/>
  <c r="AI91" i="1" s="1"/>
  <c r="AD91" i="1"/>
  <c r="Z91" i="1"/>
  <c r="AH90" i="1"/>
  <c r="AI90" i="1" s="1"/>
  <c r="AD90" i="1"/>
  <c r="Z90" i="1"/>
  <c r="AH89" i="1"/>
  <c r="AI89" i="1" s="1"/>
  <c r="AD89" i="1"/>
  <c r="Z89" i="1"/>
  <c r="AH88" i="1"/>
  <c r="AI88" i="1" s="1"/>
  <c r="AD88" i="1"/>
  <c r="Z88" i="1"/>
  <c r="AH87" i="1"/>
  <c r="AI87" i="1" s="1"/>
  <c r="AD87" i="1"/>
  <c r="Z87" i="1"/>
  <c r="AH86" i="1"/>
  <c r="AI86" i="1" s="1"/>
  <c r="AD86" i="1"/>
  <c r="Z86" i="1"/>
  <c r="AH85" i="1"/>
  <c r="AI85" i="1" s="1"/>
  <c r="AD85" i="1"/>
  <c r="Z85" i="1"/>
  <c r="AH84" i="1"/>
  <c r="AI84" i="1" s="1"/>
  <c r="AD84" i="1"/>
  <c r="Z84" i="1"/>
  <c r="AH83" i="1"/>
  <c r="AI83" i="1" s="1"/>
  <c r="AD83" i="1"/>
  <c r="Z83" i="1"/>
  <c r="AH82" i="1"/>
  <c r="AI82" i="1" s="1"/>
  <c r="AD82" i="1"/>
  <c r="Z82" i="1"/>
  <c r="AH81" i="1"/>
  <c r="AI81" i="1" s="1"/>
  <c r="AD81" i="1"/>
  <c r="Z81" i="1"/>
  <c r="AH80" i="1"/>
  <c r="AI80" i="1" s="1"/>
  <c r="AD80" i="1"/>
  <c r="Z80" i="1"/>
  <c r="AH79" i="1"/>
  <c r="AI79" i="1" s="1"/>
  <c r="AD79" i="1"/>
  <c r="Z79" i="1"/>
  <c r="AH78" i="1"/>
  <c r="AI78" i="1" s="1"/>
  <c r="AD78" i="1"/>
  <c r="Z78" i="1"/>
  <c r="AH77" i="1"/>
  <c r="AI77" i="1" s="1"/>
  <c r="AD77" i="1"/>
  <c r="Z77" i="1"/>
  <c r="AH76" i="1"/>
  <c r="AI76" i="1" s="1"/>
  <c r="AD76" i="1"/>
  <c r="Z76" i="1"/>
  <c r="AH75" i="1"/>
  <c r="AI75" i="1" s="1"/>
  <c r="AD75" i="1"/>
  <c r="Z75" i="1"/>
  <c r="AH74" i="1"/>
  <c r="AI74" i="1" s="1"/>
  <c r="AD74" i="1"/>
  <c r="Z74" i="1"/>
  <c r="AH73" i="1"/>
  <c r="AI73" i="1" s="1"/>
  <c r="AD73" i="1"/>
  <c r="Z73" i="1"/>
  <c r="AH72" i="1"/>
  <c r="AI72" i="1" s="1"/>
  <c r="AD72" i="1"/>
  <c r="Z72" i="1"/>
  <c r="AH71" i="1"/>
  <c r="AI71" i="1" s="1"/>
  <c r="AD71" i="1"/>
  <c r="Z71" i="1"/>
  <c r="AH70" i="1"/>
  <c r="AI70" i="1" s="1"/>
  <c r="AD70" i="1"/>
  <c r="Z70" i="1"/>
  <c r="AH69" i="1"/>
  <c r="AI69" i="1" s="1"/>
  <c r="AD69" i="1"/>
  <c r="Z69" i="1"/>
  <c r="AH68" i="1"/>
  <c r="AI68" i="1" s="1"/>
  <c r="AD68" i="1"/>
  <c r="Z68" i="1"/>
  <c r="AH67" i="1"/>
  <c r="AI67" i="1" s="1"/>
  <c r="AD67" i="1"/>
  <c r="Z67" i="1"/>
  <c r="AH66" i="1"/>
  <c r="AI66" i="1" s="1"/>
  <c r="AD66" i="1"/>
  <c r="Z66" i="1"/>
  <c r="AH65" i="1"/>
  <c r="AI65" i="1" s="1"/>
  <c r="AD65" i="1"/>
  <c r="Z65" i="1"/>
  <c r="AH64" i="1"/>
  <c r="AI64" i="1" s="1"/>
  <c r="AD64" i="1"/>
  <c r="Z64" i="1"/>
  <c r="AH63" i="1"/>
  <c r="AI63" i="1" s="1"/>
  <c r="AD63" i="1"/>
  <c r="Z63" i="1"/>
  <c r="AH62" i="1"/>
  <c r="AI62" i="1" s="1"/>
  <c r="AD62" i="1"/>
  <c r="Z62" i="1"/>
  <c r="AH61" i="1"/>
  <c r="AI61" i="1" s="1"/>
  <c r="AD61" i="1"/>
  <c r="Z61" i="1"/>
  <c r="AH60" i="1"/>
  <c r="AI60" i="1" s="1"/>
  <c r="AD60" i="1"/>
  <c r="Z60" i="1"/>
  <c r="AH59" i="1"/>
  <c r="AI59" i="1" s="1"/>
  <c r="AD59" i="1"/>
  <c r="Z59" i="1"/>
  <c r="AH58" i="1"/>
  <c r="AI58" i="1" s="1"/>
  <c r="AD58" i="1"/>
  <c r="Z58" i="1"/>
  <c r="AL57" i="1"/>
  <c r="AH57" i="1"/>
  <c r="AI57" i="1" s="1"/>
  <c r="AD57" i="1"/>
  <c r="Z57" i="1"/>
  <c r="AH56" i="1"/>
  <c r="AI56" i="1" s="1"/>
  <c r="AD56" i="1"/>
  <c r="Z56" i="1"/>
  <c r="AH55" i="1"/>
  <c r="AI55" i="1" s="1"/>
  <c r="AD55" i="1"/>
  <c r="Z55" i="1"/>
  <c r="AH54" i="1"/>
  <c r="AI54" i="1" s="1"/>
  <c r="AD54" i="1"/>
  <c r="Z54" i="1"/>
  <c r="AH53" i="1"/>
  <c r="AI53" i="1" s="1"/>
  <c r="AD53" i="1"/>
  <c r="Z53" i="1"/>
  <c r="AH52" i="1"/>
  <c r="AI52" i="1" s="1"/>
  <c r="AD52" i="1"/>
  <c r="Z52" i="1"/>
  <c r="AH51" i="1"/>
  <c r="AI51" i="1" s="1"/>
  <c r="AD51" i="1"/>
  <c r="Z51" i="1"/>
  <c r="AH50" i="1"/>
  <c r="AI50" i="1" s="1"/>
  <c r="AD50" i="1"/>
  <c r="Z50" i="1"/>
  <c r="AH49" i="1"/>
  <c r="AI49" i="1" s="1"/>
  <c r="AD49" i="1"/>
  <c r="Z49" i="1"/>
  <c r="AH48" i="1"/>
  <c r="AI48" i="1" s="1"/>
  <c r="AD48" i="1"/>
  <c r="Z48" i="1"/>
  <c r="AH47" i="1"/>
  <c r="AI47" i="1" s="1"/>
  <c r="AD47" i="1"/>
  <c r="Z47" i="1"/>
  <c r="AH46" i="1"/>
  <c r="AI46" i="1" s="1"/>
  <c r="AD46" i="1"/>
  <c r="Z46" i="1"/>
  <c r="AK45" i="1"/>
  <c r="AH45" i="1"/>
  <c r="AI45" i="1" s="1"/>
  <c r="AD45" i="1"/>
  <c r="Z45" i="1"/>
  <c r="AH44" i="1"/>
  <c r="AI44" i="1" s="1"/>
  <c r="AK43" i="1"/>
  <c r="AH43" i="1"/>
  <c r="AI43" i="1" s="1"/>
  <c r="AD43" i="1"/>
  <c r="Z43" i="1"/>
  <c r="AH42" i="1"/>
  <c r="AI42" i="1" s="1"/>
  <c r="AD42" i="1"/>
  <c r="Z42" i="1"/>
  <c r="AH41" i="1"/>
  <c r="AI41" i="1" s="1"/>
  <c r="AD41" i="1"/>
  <c r="Z41" i="1"/>
  <c r="AH40" i="1"/>
  <c r="AI40" i="1" s="1"/>
  <c r="AD40" i="1"/>
  <c r="Z40" i="1"/>
  <c r="AH39" i="1"/>
  <c r="AI39" i="1" s="1"/>
  <c r="AD39" i="1"/>
  <c r="Z39" i="1"/>
  <c r="AH38" i="1"/>
  <c r="AI38" i="1" s="1"/>
  <c r="AD38" i="1"/>
  <c r="Z38" i="1"/>
  <c r="AH37" i="1"/>
  <c r="AI37" i="1" s="1"/>
  <c r="AD37" i="1"/>
  <c r="Z37" i="1"/>
  <c r="AH36" i="1"/>
  <c r="AI36" i="1" s="1"/>
  <c r="AD36" i="1"/>
  <c r="Z36" i="1"/>
  <c r="AH35" i="1"/>
  <c r="AI35" i="1" s="1"/>
  <c r="AD35" i="1"/>
  <c r="Z35" i="1"/>
  <c r="AH34" i="1"/>
  <c r="AI34" i="1" s="1"/>
  <c r="AD34" i="1"/>
  <c r="Z34" i="1"/>
  <c r="AH33" i="1"/>
  <c r="AI33" i="1" s="1"/>
  <c r="AD33" i="1"/>
  <c r="Z33" i="1"/>
  <c r="AH32" i="1"/>
  <c r="AI32" i="1" s="1"/>
  <c r="AD32" i="1"/>
  <c r="Z32" i="1"/>
  <c r="AH31" i="1"/>
  <c r="AI31" i="1" s="1"/>
  <c r="AD31" i="1"/>
  <c r="Z31" i="1"/>
  <c r="AH30" i="1"/>
  <c r="AI30" i="1" s="1"/>
  <c r="AD30" i="1"/>
  <c r="Z30" i="1"/>
  <c r="AH29" i="1"/>
  <c r="AI29" i="1" s="1"/>
  <c r="AD29" i="1"/>
  <c r="Z29" i="1"/>
  <c r="AH28" i="1"/>
  <c r="AI28" i="1" s="1"/>
  <c r="AD28" i="1"/>
  <c r="Z28" i="1"/>
  <c r="AH27" i="1"/>
  <c r="AI27" i="1" s="1"/>
  <c r="AD27" i="1"/>
  <c r="Z27" i="1"/>
  <c r="AH26" i="1"/>
  <c r="AI26" i="1" s="1"/>
  <c r="AD26" i="1"/>
  <c r="Z26" i="1"/>
  <c r="AK25" i="1"/>
  <c r="AH25" i="1"/>
  <c r="AI25" i="1" s="1"/>
  <c r="AD25" i="1"/>
  <c r="Z25" i="1"/>
  <c r="AH24" i="1"/>
  <c r="AI24" i="1" s="1"/>
  <c r="AD24" i="1"/>
  <c r="Z24" i="1"/>
  <c r="AK23" i="1"/>
  <c r="AH23" i="1"/>
  <c r="AI23" i="1" s="1"/>
  <c r="AD23" i="1"/>
  <c r="Z23" i="1"/>
  <c r="AH22" i="1"/>
  <c r="AI22" i="1" s="1"/>
  <c r="AD22" i="1"/>
  <c r="Z22" i="1"/>
  <c r="AH21" i="1"/>
  <c r="AD21" i="1"/>
  <c r="Z21" i="1"/>
  <c r="AH20" i="1"/>
  <c r="AD20" i="1"/>
  <c r="Z20" i="1"/>
  <c r="AD19" i="1"/>
  <c r="Z19" i="1"/>
  <c r="AH18" i="1"/>
  <c r="AI18" i="1" s="1"/>
  <c r="AD18" i="1"/>
  <c r="Z18" i="1"/>
  <c r="AH17" i="1"/>
  <c r="AI17" i="1" s="1"/>
  <c r="AD17" i="1"/>
  <c r="Z17" i="1"/>
  <c r="AH16" i="1"/>
  <c r="AI16" i="1" s="1"/>
  <c r="AD16" i="1"/>
  <c r="Z16" i="1"/>
  <c r="AH15" i="1"/>
  <c r="AI15" i="1" s="1"/>
  <c r="AD15" i="1"/>
  <c r="Z15" i="1"/>
  <c r="AH14" i="1"/>
  <c r="AI14" i="1" s="1"/>
  <c r="AD14" i="1"/>
  <c r="Z14" i="1"/>
  <c r="AK13" i="1"/>
  <c r="AH13" i="1"/>
  <c r="AI13" i="1" s="1"/>
  <c r="AD13" i="1"/>
  <c r="Z13" i="1"/>
  <c r="AK12" i="1"/>
  <c r="AD12" i="1"/>
  <c r="Z12" i="1"/>
  <c r="AK11" i="1"/>
  <c r="AH11" i="1"/>
  <c r="AI11" i="1" s="1"/>
  <c r="AD11" i="1"/>
  <c r="Z11" i="1"/>
  <c r="AH10" i="1"/>
  <c r="AI10" i="1" s="1"/>
  <c r="AD10" i="1"/>
  <c r="Z10" i="1"/>
  <c r="AH9" i="1"/>
  <c r="AI9" i="1" s="1"/>
  <c r="AD9" i="1"/>
  <c r="Z9" i="1"/>
  <c r="AH8" i="1"/>
  <c r="AI8" i="1" s="1"/>
  <c r="AD8" i="1"/>
  <c r="Z8" i="1"/>
  <c r="AH7" i="1"/>
  <c r="AI7" i="1" s="1"/>
  <c r="AD7" i="1"/>
  <c r="Z7" i="1"/>
  <c r="AL28" i="1" l="1"/>
  <c r="AL30" i="1"/>
  <c r="AL67" i="1"/>
  <c r="AM67" i="1" s="1"/>
  <c r="AL43" i="1"/>
  <c r="AM50" i="1"/>
  <c r="AL80" i="1"/>
  <c r="AM80" i="1" s="1"/>
  <c r="AL14" i="1"/>
  <c r="AM7" i="1" s="1"/>
  <c r="AM43" i="1"/>
  <c r="AM46" i="1"/>
  <c r="AL49" i="1"/>
  <c r="AM49" i="1" s="1"/>
  <c r="AN7" i="1" l="1"/>
</calcChain>
</file>

<file path=xl/sharedStrings.xml><?xml version="1.0" encoding="utf-8"?>
<sst xmlns="http://schemas.openxmlformats.org/spreadsheetml/2006/main" count="886" uniqueCount="652">
  <si>
    <t>DEPENDENCIA</t>
  </si>
  <si>
    <t>MACROPROCESO</t>
  </si>
  <si>
    <t>PROCESO</t>
  </si>
  <si>
    <t>DIMENSIÓN MIPG</t>
  </si>
  <si>
    <t>PERIODICIDAD</t>
  </si>
  <si>
    <t>TIPO</t>
  </si>
  <si>
    <t>Oficina Asesora de Planeación</t>
  </si>
  <si>
    <t>Estratégico</t>
  </si>
  <si>
    <t>Direccionamiento Estratégico</t>
  </si>
  <si>
    <t>Talento humano</t>
  </si>
  <si>
    <t>Mensual</t>
  </si>
  <si>
    <t>Eficiciencia</t>
  </si>
  <si>
    <t>Oficina Asesora Jurídica</t>
  </si>
  <si>
    <t>Misional</t>
  </si>
  <si>
    <t>Gestión de la Información</t>
  </si>
  <si>
    <t>Direccionamieto estratégico y planeación</t>
  </si>
  <si>
    <t>Bimestral</t>
  </si>
  <si>
    <t>Eficacia</t>
  </si>
  <si>
    <t>Oficina Asesora de Comunicaciones</t>
  </si>
  <si>
    <t>Apoyo</t>
  </si>
  <si>
    <t>Gestión de Análisis, Calidad e Innovación</t>
  </si>
  <si>
    <t>Gestión con valores para resultados</t>
  </si>
  <si>
    <t>Trimestral</t>
  </si>
  <si>
    <t>Efectividad</t>
  </si>
  <si>
    <t>Subdirección de Información</t>
  </si>
  <si>
    <t>Evaluación</t>
  </si>
  <si>
    <t>Gestión de Fortalecimiento</t>
  </si>
  <si>
    <t>Evaluación de resultados</t>
  </si>
  <si>
    <t xml:space="preserve">Semestral </t>
  </si>
  <si>
    <t>Economía</t>
  </si>
  <si>
    <t>Subdirección de Análisis, Calidad e Innovación</t>
  </si>
  <si>
    <t>Gestión del Talento Humano</t>
  </si>
  <si>
    <t>Información y comunicación</t>
  </si>
  <si>
    <t>Anual</t>
  </si>
  <si>
    <t>Calidad</t>
  </si>
  <si>
    <t>Subdirección de Fortalecimiento</t>
  </si>
  <si>
    <t>Gestión Financiera</t>
  </si>
  <si>
    <t>Gestión del conocimiento</t>
  </si>
  <si>
    <t>Insumo</t>
  </si>
  <si>
    <t>Subdirección de Gestión Corporativa</t>
  </si>
  <si>
    <t>Gestión Contractual y Adquisiciones</t>
  </si>
  <si>
    <t>Control interno</t>
  </si>
  <si>
    <t>Proceso</t>
  </si>
  <si>
    <t>Gestión Documental</t>
  </si>
  <si>
    <t>Gestión Administrativa</t>
  </si>
  <si>
    <t>Servicio de Atención al Ciudadano</t>
  </si>
  <si>
    <t>Control Interno Disciplinario</t>
  </si>
  <si>
    <t>Mejoramiento Continuo</t>
  </si>
  <si>
    <t xml:space="preserve">UNIDAD ADMINISTRATIVA ESPECIAL DE ALIMENTACIÓN ESCOLAR </t>
  </si>
  <si>
    <t>OFICINA ASESORA DE PLANEACIÓN</t>
  </si>
  <si>
    <t>OBJETIVOS ESTRATÉGICOS</t>
  </si>
  <si>
    <t>ACTIVIDADES ESPECÍFICAS</t>
  </si>
  <si>
    <t>INDICADOR</t>
  </si>
  <si>
    <t>META</t>
  </si>
  <si>
    <t>PRODUCTOS</t>
  </si>
  <si>
    <t>FECHA INICIO</t>
  </si>
  <si>
    <t>FECHA FIN</t>
  </si>
  <si>
    <t>PERSONA RESPONSABLE</t>
  </si>
  <si>
    <t>Subdirección General</t>
  </si>
  <si>
    <t>Oficina de Comunicaciones</t>
  </si>
  <si>
    <t>Oficina de Planeación</t>
  </si>
  <si>
    <t>Oficina Jurídica</t>
  </si>
  <si>
    <t>Fortalecer los esquemas de financiación del Programa de Alimentación Escolar.</t>
  </si>
  <si>
    <t>Definir esquemas para promover la transparencia en la contratación del Programa de Alimentación Escolar.</t>
  </si>
  <si>
    <t>Ampliar su cobertura y garantizar la continuidad con criterios técnicos de focalización.</t>
  </si>
  <si>
    <t>Garantizar la calidad e inocuidad de la alimentación escolar.</t>
  </si>
  <si>
    <t>Proponer modelos de operación para fortalecer la territorialidad en esta materia.</t>
  </si>
  <si>
    <t>Alejandro Rey Fernández</t>
  </si>
  <si>
    <t>Campañas de comunicación interna</t>
  </si>
  <si>
    <t>Estudio realizado</t>
  </si>
  <si>
    <t>Diseñar documentos e instrumentos técnicos que permitan caracterizar estudios de costos y análisis de sector en el marco del Programa de Alimentación Escolar</t>
  </si>
  <si>
    <t>Una (1) Guia para la estimación de costos del PAE.</t>
  </si>
  <si>
    <t xml:space="preserve">Diseñar la ruta intersectorial  de acciones de Inspección, Vigilancia y Control del Programa de Alimentación Escolar </t>
  </si>
  <si>
    <t>Circular con las directrices para la articulación y coordinación de acciones de Inspección, Vigilancia, Control y Seguimiento en calidad e inocuidad del PAE</t>
  </si>
  <si>
    <t>Diseñar los mecanismos, herramientas, instrumentos e indicadores que permitan realizar el seguimiento y monitoreo a la ejecución del Programa de Alimentación Escolar; así como la consolidación y análisis de prácticas y esquemas de operación en territorio.</t>
  </si>
  <si>
    <t>Diseñar el Sistema de Seguimiento y Monitoreo del Programa de Alimentación Escolar, articulado con el Sistema de Información</t>
  </si>
  <si>
    <t>Sistema de Seguimiento y Monitoreo del Programa de Alimentación Escolar, articulado con el Sistema de Información</t>
  </si>
  <si>
    <t>Evaluar la planeación, operación y resultados del programa de alimentación escolar “PAE para aprendizaje en casa” durante la emergencia económica, social y ecológica declarada por el gobierno nacional por el COVID-19</t>
  </si>
  <si>
    <t>Documento con la Evaluación de la planeación, operación y resultados del programa de alimentación escolar “PAE para aprendizaje en casa” durante la emergencia económica, social y ecológica declarada por el gobierno nacional por el COVID-19</t>
  </si>
  <si>
    <t>Evaluar la gestión y grado de implementación de la Resolución 18858 Del 2018 “Programa De Alimentación Escolar Para Pueblos Indígenas”</t>
  </si>
  <si>
    <t>Orientar acciones que  favorezcan la inclusión social, económica y productiva de los pequeños productores y familias, con el fin de promover las compras públicas locales de alimentos en el PAE</t>
  </si>
  <si>
    <t>Diseñar estrategias que permitan mejorar la participación ciudadana y el control social en el Programa de Alimentación Escolar</t>
  </si>
  <si>
    <t>Documento que contenga la propuesta para el fortalecimiento de mecanismos de participación social y comunitaria, control social y la veeduría ciudadana que incluya el análisis de capacidades e intereses de los actores involucrados en el PAE, consultada con actores relevantes en territorio</t>
  </si>
  <si>
    <t>Participar en los espacios intersectoriales e intrasectoriales, de coordinación y concertación con enfoque diferencial, definidos de acuerdo a la misionalidad de la UApA</t>
  </si>
  <si>
    <t>Participación en los espacios intersectoriales e intrasectoriales, de coordinación y concertación con enfoque diferencial, definidos de acuerdo a la misionalidad de la UApA</t>
  </si>
  <si>
    <t>Definir los lineamientos, mecanismos y/o herramientas que permitan la adecuada implementación del Programa de Alimentación Escolar, acorde a las dinámicas, pertinencia y particularidades propias de la población y el territorio.</t>
  </si>
  <si>
    <t>Desarrollar el Modelo de Alimentación Escolar para las Ruralidades con pertinencia territorial y cultural</t>
  </si>
  <si>
    <t>Documento con el Modelo de Alimentación Escolar para las Ruralidades con pertinencia territorial y cultural</t>
  </si>
  <si>
    <t xml:space="preserve">Diseñar e implementar el plan pedagógico para la promoción de alimentación y cultura alimentaria en el escenario rural </t>
  </si>
  <si>
    <t>Plan pedagógico para la promoción de alimentación y cultura alimentaria en el escenario rural validado en territorio</t>
  </si>
  <si>
    <t>Documento que contenga el plan pedagógico para la promoción de alimentación y cultura alimentaria en el escenario rural validado en territorio</t>
  </si>
  <si>
    <t>Liderar y diseñar de manera articulada los Lineamientos del programa de Alimentación Escolar y sus anexos: 1. Administrativo y Financiero, 2. Calidad e Inocuidad, 3. Participación Social, 4. Compras Públicas Locales, 5. Seguimiento y Monitoreo, 6. Sistemas de Información</t>
  </si>
  <si>
    <t xml:space="preserve">Definir orientaciones en la alimentación escolar para la atención en la modalidad de residencias escolares </t>
  </si>
  <si>
    <t>Guía con las orientaciones en la alimentación escolar para la atención en la modalidad de residencias escolares</t>
  </si>
  <si>
    <t>Realizar la concertación de un capítulo de alimentación escolar diferencial negra, afrocolombiana, raizal y palenquera en el reconocimiento de alimentos y gastronomía propia de la cultura, concertada con la comunidad</t>
  </si>
  <si>
    <t>% de espacios de concertación realizados con comunidades NARP</t>
  </si>
  <si>
    <t>Concertaciones realizadas en los espacios legítimos con comunidades negras, afrocolombianas, raizales y palenqueras, para el diseño del capítulo de alimentación escolar diferencial.</t>
  </si>
  <si>
    <t>Diseñar de manera articulada con la Subdirección de Cobertura de la Dirección de Primera Infancia del MEN, el documento de orientaciones sobre alimentación en educación inicial y preescolar en el entorno escolar</t>
  </si>
  <si>
    <t>Documento de orientaciones diseñado sobre alimentación en educación inicial y preescolar en el entorno escolar</t>
  </si>
  <si>
    <t>Documento de orientaciones sobre alimentación en educación inicial y preescolar en el entorno escolar</t>
  </si>
  <si>
    <t>Desarrollar estrategias que permitan consolidar insumos para la formulación de la Política Pública de Alimentación Escolar en Colombia</t>
  </si>
  <si>
    <t>Jorge Andrés Rodríguez Parra</t>
  </si>
  <si>
    <t>% de implementación</t>
  </si>
  <si>
    <t>Implementación de 18 políticas de gestión y desempeño</t>
  </si>
  <si>
    <t>Liderar y consolidar el diagnóstico de capacidades y entorno de la Unidad</t>
  </si>
  <si>
    <t>Número de documentos elaborados</t>
  </si>
  <si>
    <t>Documento de análisis del contexto interno y externo</t>
  </si>
  <si>
    <t>Consolidar documento de identificación y caracterización de grupos de valor de la entidad</t>
  </si>
  <si>
    <t>Documento grupos de valor de la entidad</t>
  </si>
  <si>
    <t xml:space="preserve">Socializar los lineamientos correspondientes para la formulación de indicadores de gestión </t>
  </si>
  <si>
    <t>Número de socializaciones realizadas para la construcción de indicadores</t>
  </si>
  <si>
    <t xml:space="preserve">
1) Lista de asistencia
2) Presentación
3) Hoja de vida de los indicadores
</t>
  </si>
  <si>
    <t xml:space="preserve">Diseñar política de administración del riesgo y consolidar mapa de riesgos institucional y mapa de riesgos del PAE. </t>
  </si>
  <si>
    <t>Elaborar la estrategia de rendición de cuentas</t>
  </si>
  <si>
    <t>Estrategia de rendición de cuentas</t>
  </si>
  <si>
    <t>Número de procesos caracterizados</t>
  </si>
  <si>
    <t>Documentos de Caracterización de procesos</t>
  </si>
  <si>
    <t>Número de procedimientos documentados</t>
  </si>
  <si>
    <t>Procedimientos documentados</t>
  </si>
  <si>
    <t>Implementar la Ley de Transparencia y Acceso a la Información Pública</t>
  </si>
  <si>
    <t>Realizar jornadas de socialización con las dependencias de la Unidad, sobre planeación institucional y temáticas asociadas</t>
  </si>
  <si>
    <t>Número de jornadas de planeación institucional desarrolladas</t>
  </si>
  <si>
    <t>1) Proceso de alistamiento y convocatoria
2) Lista de asistencia
3) Presentación</t>
  </si>
  <si>
    <t>Definir la ruta estratégica y operativa que guiará la gestión de la entidad, con miras a satisfacer las necesidades de los grupos de valor</t>
  </si>
  <si>
    <t>Desarrollar acciones para compartir y difundir el conocimiento entre los servidores públicos, con el objetivo de garantizar su apropiación, aprovechamiento y mejoramiento contínuo.</t>
  </si>
  <si>
    <t>Generar y publicar periódicamente, boletines con información sobre avance en el reporte de matrícula de beneficiarios PAE en SIMAT, a nivel nacional y por ETC, y otros documentos que apoyen el proceso de acompañamiento  a las ETC en los temas de cobertura y focalización de beneficiarios.</t>
  </si>
  <si>
    <t>Número de documentos publicados</t>
  </si>
  <si>
    <t>1) Boletines con información del avance en el reporte de matrícula de beneficiarios PAE en SIMAT
2) Documentos con respuestas a preguntas frecuentes sobre cobertura y focalización de beneficiarios - Brochure</t>
  </si>
  <si>
    <t>Diseñar un tablero de seguimiento para el monitoreo de la ejecución de los recursos del PAE y de la UApA.</t>
  </si>
  <si>
    <t>% de avance en el diseño e implementación del tablero de seguimiento a la ejecución de los recursos del PAE y la UApA</t>
  </si>
  <si>
    <t>Tablero diseñado e implementado</t>
  </si>
  <si>
    <t>Programación de eventos
Actas de reunion de cada evento
Lista de asistencia</t>
  </si>
  <si>
    <t>Plataforma de indicadores de negocio en operación</t>
  </si>
  <si>
    <t>David Roa</t>
  </si>
  <si>
    <t>Definir e implementar modelos y estándares de gestión, políticas, lineamientos, administración, control y análisis de Información</t>
  </si>
  <si>
    <t>Desarrollar los servicios de tecnologías de información y comunicaciones, oportunos para la operación y la toma de decisiones de la Unidad.</t>
  </si>
  <si>
    <t>Realizar el diseño analítico y tecnológico de un sistema de información que permita hacer el monitoreo del Programa en todas sus fases y que recoja información pertinente y confiable, útil para hacer una evaluación integral de desempeño.</t>
  </si>
  <si>
    <t>Documento de diseño de arquitectura el ecosistema PAE dispuesto.</t>
  </si>
  <si>
    <t xml:space="preserve">
1) Política de administración del riesgo
</t>
  </si>
  <si>
    <t>3) Mapa de riesgos de corrupción PAE</t>
  </si>
  <si>
    <t xml:space="preserve">
2) Mapa de riesgos institucional
</t>
  </si>
  <si>
    <t xml:space="preserve">% de cumplimiento de ATI solicitadas por las ETC </t>
  </si>
  <si>
    <t>Pilar González Ramírez</t>
  </si>
  <si>
    <t>Documentos técnico del proceso de ATI - PAE</t>
  </si>
  <si>
    <t>No. de ETC con seguimiento para la realización de mesas públicas</t>
  </si>
  <si>
    <t>Convocatorias a participación en mesas públicas
Solicitudes y/o requierimientos realizados por la Sub. de Fortalecimiento</t>
  </si>
  <si>
    <t>Yamile Casas</t>
  </si>
  <si>
    <t>No. de ETC con seguimiento para la realización de CAE</t>
  </si>
  <si>
    <t>Informe de conformación de CAE
Solicitudes y/o requierimientos realizados por la Sub. de Fortalecimiento</t>
  </si>
  <si>
    <t>No. de ETC con seguimiento para la realización de comité de seguimiento</t>
  </si>
  <si>
    <t>Informe de conformacion de comité de segumiento
Solicitudes y/o requierimientos realizados por la Sub. de Fortalecimiento</t>
  </si>
  <si>
    <t>No. de ETC con seguimiento para la realización de veedurías ciudadas</t>
  </si>
  <si>
    <t>Informe de conformación de veedurías ciudadanas
Solicitudes y/o requierimientos realizados por la Sub. de Fortalecimiento</t>
  </si>
  <si>
    <t>Verificar la implementación de los mecanismos de  seguimiento y control la ejecución de la prestación del servicio PAE en las 96 ETC</t>
  </si>
  <si>
    <t>No. de ETC con seguimiento para la verificación de la implementación de mecanismos de seguimiento (supervision/interventoria)</t>
  </si>
  <si>
    <t>Deisy Cardenas</t>
  </si>
  <si>
    <t>Guillermo Marín</t>
  </si>
  <si>
    <t>No. de ETC que garantizan continuidad durante el calendario académico</t>
  </si>
  <si>
    <t>Implementar el Modelo Integrado de Planeación y Gestión en articulación con los procesos líderes de política</t>
  </si>
  <si>
    <t>No. de planes elaborados</t>
  </si>
  <si>
    <t>Sandra Milena Suarez Cortés</t>
  </si>
  <si>
    <t>Javier Eduardo Serna Pineda</t>
  </si>
  <si>
    <t>Anngie Catalina Cortés Galindo</t>
  </si>
  <si>
    <t>Diana Patricia Molina Ordoñez</t>
  </si>
  <si>
    <t>Elaboración del manual de contratación, supervisión e interventoría</t>
  </si>
  <si>
    <t>Deisy Yohana Sabogal Castro</t>
  </si>
  <si>
    <t>Llevar a cabo la construcción de la caracterización de los procesos de la Unidad, en articulación con los delegados de cada dependencia</t>
  </si>
  <si>
    <t>Subdirección Técnica de Gestión Corporativa</t>
  </si>
  <si>
    <t>Oficina asesora juridica</t>
  </si>
  <si>
    <t xml:space="preserve">Ana Yaneth Jimenez Pinzon </t>
  </si>
  <si>
    <t>Actas de asistencia técnica
Listados de asistencia
Informe de consolidado de asistencia técnica</t>
  </si>
  <si>
    <t>% de cumplimiento de las fases de construcción del modelo de ATI</t>
  </si>
  <si>
    <t>Planes de fortalecimiento realizados que incluyan:
Informe de identificación de causas (Tablero de control)
Informe de las acciones preventivas implementadas y para los casos requeridos</t>
  </si>
  <si>
    <t>Informe de implementación  de mecanismos de seguimiento
Solicitudes y/o requierimientos realizados por la Sub. de Fortalecimiento</t>
  </si>
  <si>
    <t>No. de ETC con seguimiento que realizaron el registro en SIMAT</t>
  </si>
  <si>
    <t>No. de ETC con seguimiento que realizaron el registro en CHIP</t>
  </si>
  <si>
    <t xml:space="preserve">No.de ETC con inicio de operación PAE en la primera semana de calendario académico </t>
  </si>
  <si>
    <t>Reporte semanal</t>
  </si>
  <si>
    <t>Diseñar y disponer de una solución tecnológica para la gestión de indicadores PAE.</t>
  </si>
  <si>
    <t>Porcentaje de Implementación</t>
  </si>
  <si>
    <t>Desarrollar la primera iteración de los dominios de Arquitectura Empresarial de la Unidad.</t>
  </si>
  <si>
    <t>Numero de documentos elaborados</t>
  </si>
  <si>
    <t>Documentos con principios, políticas y lineamientos de TI (incluido seguridad de la información) definidos y aprobados por la Unidad.</t>
  </si>
  <si>
    <t>Consolidar los servicios de interoperabilidad con el Ministerio de Educación Nacional, Colombia Compra y Contaduría General de la Nación.</t>
  </si>
  <si>
    <t>Diseño e implementación de los servicios de interoperabilidad requeridos para el ecosistema PAE con fuentes: (1) SIMAT (Ministerio de Educación Nacional); (2) SECOP II (Colombia compra Eficiente); (3) CHIP (Contaduría General de la Nación).</t>
  </si>
  <si>
    <t>Un entregable del Subsistema diseñado, desarrollado y puesto en ambiente de preproducción (certificación) piloteado.</t>
  </si>
  <si>
    <t>Coordinar la rendición de la cuenta ante la CGR en el aplicativo SIRECI.</t>
  </si>
  <si>
    <t>1 informe</t>
  </si>
  <si>
    <t xml:space="preserve">Oficina Asesora de Control Interno de Gestión </t>
  </si>
  <si>
    <t>Adriana Escobar</t>
  </si>
  <si>
    <t xml:space="preserve">Realizar evaluación y seguimiento al Modelo Estandar de Control Interno - MECI. </t>
  </si>
  <si>
    <t>1 informe de seguimiento</t>
  </si>
  <si>
    <t>Efectuar evaluación y seguimiento al Plan Anticorrupción y de Atención al Ciudadano.</t>
  </si>
  <si>
    <t>3 informes de seguimiento</t>
  </si>
  <si>
    <t>Coordinar las respuestas a las solicitudes  recibidas por los organismos de control dentro del término</t>
  </si>
  <si>
    <t>Elaborar y ejecutar el Programa de Auditorías Internas Integradas</t>
  </si>
  <si>
    <t># Auditorias ejecutadas / Total Auditorías programadas * 100</t>
  </si>
  <si>
    <t>Publicar en la Página Web Institucional el informe del seguimiento y evaluación a las Peticiones, Quejas y Denuncias</t>
  </si>
  <si>
    <t>2 publicaciones</t>
  </si>
  <si>
    <t>ESTRATEGIAS</t>
  </si>
  <si>
    <t>Número de planes institucionales elaborados y publicados</t>
  </si>
  <si>
    <t>Documentar los procedimentos necesarios para su implementación en articulación con las demás dependencias de la Unidad.</t>
  </si>
  <si>
    <t>Diseñar e implementar el modelo de ATI para fortalecer la implementación del PAE</t>
  </si>
  <si>
    <t>% cumplimiento de planes solicitados</t>
  </si>
  <si>
    <t>Realizar seguimiento a los reportes de SIMAT registrados en los sistemas de información de las 96 ETC</t>
  </si>
  <si>
    <t>Realizar seguimiento a los reportes financieros registrados en los sistemas de información de las 96 ETC</t>
  </si>
  <si>
    <t>Realizar la gestión de fortalecimiento mediante el seguimiento a la implementacion y operación  del PAE a las 96 ETC</t>
  </si>
  <si>
    <t>Generar contenidos que permitan visibilizar la gestión de la Unidad y del Programa</t>
  </si>
  <si>
    <t>N° de actividades ejecutadas/N° de actividades programadas</t>
  </si>
  <si>
    <t>Revisar, actualizar y consolidar las guias y documentos técnicos existentes relacionados con estructuración de costos y análisis del sector para el Programa de  Alimentación Escolar.</t>
  </si>
  <si>
    <t>Desarrollar estrategias de cualificación en estudios de costos y análisis de sector dirigidas a diferentes actores del PAE</t>
  </si>
  <si>
    <t>Desarrollar estrategias de cualificación en Calidad, Inocuidad y Alimentación Saludable dirigidas a diferentes actores del Programa de Alimentación Escolar</t>
  </si>
  <si>
    <t>Evaluar la pertinencia de la incorporación de la fortificación o suplementación con micronutrientes en el PAE con enfoque territorial y elaborar propuesta de inclusión.</t>
  </si>
  <si>
    <t>Documento que contenga la evaluación de la pertinencia sobre la incorporación de la fortificación o suplementación con micronutrientes en el PAE con  enfoque territorial.</t>
  </si>
  <si>
    <t>Juan David Vélez Bolívar</t>
  </si>
  <si>
    <t>Documento que contenga la propuesta de arreglo normativo para la implementación del Modelo de Alimentación Escolar para las Ruralidades que favorezca la inclusión social, económica y productiva de los pequeños productores y familias.</t>
  </si>
  <si>
    <t>Documento Técnico de Lineamientos del programa de Alimentación Escolar</t>
  </si>
  <si>
    <t>Documento Técnico de Lineamientos del programa de Alimentación Escolar y sus anexos: 1. Administrativo y Financiero, 2. Calidad e Inocuidad, 3. Participación Social, 4. Compras Públicas Locales, 5. Seguimiento y Monitoreo, 6. Sistemas de Información</t>
  </si>
  <si>
    <t>Promover la transparencia en la gestión, en procura de contar con una entidad que lucha contra la corrupción de manera efectiva</t>
  </si>
  <si>
    <t>Orientar el actuar de la entidad bajo los principios de transparencia, eficiencia administrativa y buen gobierno.</t>
  </si>
  <si>
    <t>Actualizar de manera permanente la página web y las redes sociales</t>
  </si>
  <si>
    <t>Informe de resultados del estudio de reputación</t>
  </si>
  <si>
    <t>% de implementación de la Ley de Transparencia y Acceso a la Información Pública</t>
  </si>
  <si>
    <t>Elaboración y publicación de la información requerida por la Ley de Transparencia y Acceso a la información Pública</t>
  </si>
  <si>
    <t>Cumplimiento en el reporte de información primaria y secundaria requerida, para la medición del índice de Transparencia y Acceso a la Información Pública</t>
  </si>
  <si>
    <t>% de avance en el reporte de información requerida para la medición del Indice de Transparencia y Acceso a la Información Pública</t>
  </si>
  <si>
    <t>Número de respuestas, conceptos y ajustes normativos realizados/Número de respuestas, conceptos y ajustes normativos solicitados</t>
  </si>
  <si>
    <t xml:space="preserve">Solicitudes o requerimientos atendidos </t>
  </si>
  <si>
    <t>% de ETC que requieran planes de fortalecimiento</t>
  </si>
  <si>
    <t xml:space="preserve">Desarrollar los mecanismos necesarios para realizar el monitoreo y control de la implementación del Programa de Alimentación Escolar </t>
  </si>
  <si>
    <t xml:space="preserve">Desarrollar los mecanismos necesarios para realizar el seguimiento a la implementación y operación del Programa de Alimentación Escolar 
</t>
  </si>
  <si>
    <t>1) Plan Estratégico de Tecnología de Información - PETI
2) Plan de Tratamiento de Riesgos de Seguridd y Privacidad de la Información 
3) Plan de Seguridad y Privacidad de la Información</t>
  </si>
  <si>
    <t>Desarrollar los mecanismos necesarios que permitan medir de manera objetiva la eficiencia, eficacia y economía de la entidad para mejorar su operación</t>
  </si>
  <si>
    <t xml:space="preserve">Número de informes elaborados </t>
  </si>
  <si>
    <t>* Informe ejecutivo anual del Sistema de Control Interno
* Informe Anual del Sistema de Control Interno Contable
* Informes de Austeridad del Gasto
* Informe anual de Evaluación Institucional a la Gestión por dependencias 
* Informes semestrales de Control Interno</t>
  </si>
  <si>
    <t>Elaborar los informes necesarios, relacionados con la operación de la entidad</t>
  </si>
  <si>
    <t>Número de seguimientos ejecutados</t>
  </si>
  <si>
    <t>Número de actas de seguimiento</t>
  </si>
  <si>
    <t>Número de solicitudes atendidas / Número de solicitudes recibidas</t>
  </si>
  <si>
    <t xml:space="preserve">Número de informes realizados </t>
  </si>
  <si>
    <t xml:space="preserve">Difundir permanentemente en los diferentes canales de comunicación, las acciones ejecutadas por la UApA y el PAE </t>
  </si>
  <si>
    <t>Definir los lineamientos para la adecuada gestión del talento humano, teniendo en cuenta la naturaleza del empleo y las etapas que lo componen</t>
  </si>
  <si>
    <t>Sandra Milena Suárez Cortés</t>
  </si>
  <si>
    <t>Desarrollar las acciones necesarias para la gestión, producción y generación de la información financiera y contable de la UAPA, de acuerdo a las normas técnicas y procedimientos vigentes</t>
  </si>
  <si>
    <t>Elaborar y publicar los informes sobre el comportamiento de la ejecución presupuestal tanto de Funcionamiento como de Inversión, incluyendo los rubros más representativos del presupuesto asignado</t>
  </si>
  <si>
    <t>Número de informes de seguimiento elaborados y publicados</t>
  </si>
  <si>
    <t>Manual de contratación, supervisión e interventoría elaborado y publicado</t>
  </si>
  <si>
    <t>Documento correspondiente al manual de contratación, supervisión e interventoría</t>
  </si>
  <si>
    <t>Promover el uso y apropiación de la información para apoyar la toma de decisiones</t>
  </si>
  <si>
    <t xml:space="preserve">Generar instrumentos que permitan realizar análisis de información, respondiendo a  las necesidades de los diferentes grupos de interés y garantizando su disponibilidad para consulta.
</t>
  </si>
  <si>
    <t>Desarrollar herramientas que contribuyan al fortalecimiento en la gestión y uso eficiente de los recursos.</t>
  </si>
  <si>
    <t xml:space="preserve">Número de seguimientos realizados </t>
  </si>
  <si>
    <t>Número de publicaciones realizadas</t>
  </si>
  <si>
    <t>Número de notas publicadas</t>
  </si>
  <si>
    <t>Responder de manera oportuna  y con calidad, las solicitudes internas y externas sobre el PAE y la Unidad.</t>
  </si>
  <si>
    <t>Solicitudes o requerimientos atendidos con oportunidad</t>
  </si>
  <si>
    <t>Desarrollar acciones para difundir el conocimiento entre los servidores públicos, con el objetivo de garantizar su apropiación, aprovechamiento y mejoramiento contínuo.</t>
  </si>
  <si>
    <t xml:space="preserve">Promover y apoyar el desarrollo de actividades encaminadas al fortalecimiento interno de las diferentes áreas </t>
  </si>
  <si>
    <t>Desarrollar mecanismos que permita promover acciones para el posicionamiento del PAE y de la Unidad.</t>
  </si>
  <si>
    <t>Realizar el estudio de reputación que permita identificar oportunidades de mejora para la entidad y para el PAE</t>
  </si>
  <si>
    <t>Ejecutar las acciones legales mediante la defensa judicial correspondiente, emitir los conceptos jurídicos necesarios y  dar respuesta oportuna y de calidad a las peticiones, quejas y denuncias</t>
  </si>
  <si>
    <t>Promover el desempeño de la gestión institucional, orientando las capacidades de la entidad hacia el logro de las metas propuestas</t>
  </si>
  <si>
    <t>Diseñar e implementar metodologías e instrumentos para la formulación, ejecución, seguimiento y evaluación de las políticas, planes, programas y proyectos de la entidad.</t>
  </si>
  <si>
    <t>Promover el fortalececimiento organizacional mediante la operación por procesos, de manera que contribuyan a la generación de mayor valor público en la prestación de servicios.</t>
  </si>
  <si>
    <t>Realizar las acciones para el cumplimiento del Indice de Transparencia y Acceso a la Información (ITA)</t>
  </si>
  <si>
    <t xml:space="preserve">2 actas de seguimiento </t>
  </si>
  <si>
    <t>Realizar seguimiento a las Peticiones, Quejas y Denuncias allegadas a la Entidad.</t>
  </si>
  <si>
    <t>Evaluar y realizar seguimiento a los riesgos y sus actividades de control y a los planes de mejoramiento</t>
  </si>
  <si>
    <t>Diseñar e implementar los instrumentos para evaluar la gestión de los gerentes públicos y el desempeño de los servidores de carácter provisional</t>
  </si>
  <si>
    <t>Instrumentos diseñados e implementados</t>
  </si>
  <si>
    <t>Promover las acciones para la  gestión eficiente en materia presupuestal y contable.</t>
  </si>
  <si>
    <t>Número de informes  elaborados y publicados</t>
  </si>
  <si>
    <t>Elaboración y publicación de la cuenta anual vigencia 2020 y transmisión en CHIP - CGN</t>
  </si>
  <si>
    <t>Número de reportes elaborados</t>
  </si>
  <si>
    <t>Promover la gestión contractual de la entidad, basados en los principios de eficacia, eficiencia, economía, promoción de la competencia, rendición de cuentas, manejo del riesgo, publicidad y transparencia.</t>
  </si>
  <si>
    <t>Garantizar la correcta ejecución de los procesos contractuales de la entidad</t>
  </si>
  <si>
    <t>Elaborar, socializar e implementar los planes institucionales a cargo del proceso</t>
  </si>
  <si>
    <t>Elaborar, socializar e implementar los planes institucionales</t>
  </si>
  <si>
    <t>Planes elaborados y socializados
1) Plan Institucional de Capacitación
2) Plan de Bienestar e Incentivos
3) Plan de Previsión de Recursos Humanos
4) Plan Anual de Vacantes
5) Plan de Seguridad y Salud en el Trabajo
6) Plan Estratégico de Talento Humano
7) Plan institucional del archivo PINAR, y de conservación documental</t>
  </si>
  <si>
    <t>Fortalecer las capacidades territoriales para la implementación y operación del Programa de Alimentación Escolar con calidad y oportunidad</t>
  </si>
  <si>
    <t>Implementar acciones para el fortalecimiento de las Entidades Territoriales Certificadas, mediante acompañamiento integral para la correcta implementación del Programa de Alimentación Escolar</t>
  </si>
  <si>
    <t>Brindar Asistencia Técnica Integral a las Secretarías de Educación y las Entidades Territoriales Certificadas para la implementación del PAE</t>
  </si>
  <si>
    <t xml:space="preserve">% de cumplimiento de ATI programadas preventivas por la UApA para la Res. 18858 de 2018 </t>
  </si>
  <si>
    <t>Desarrollar encuentros para mejorar la implementación del PAE</t>
  </si>
  <si>
    <t>Implementar planes de fortalecimiento en las Entidades Territoriales Certificadas, donde se evidencie dificultades en la ejecución del Programa de Alimentación Escolar</t>
  </si>
  <si>
    <t xml:space="preserve">Garantizar la correcta ejecución del programa </t>
  </si>
  <si>
    <t>Promover modelos y estándares de gestión, políticas, lineamientos de tecnologías de información para el cumplimiento de los objetivos y funciones de la Unidad.</t>
  </si>
  <si>
    <t>Definir e implementar  las plataformas necesarias para la correcta operación de la entidad: 
-  ERP para (Nomina, inventario, talento humano).
- Gestión de central de cuentas
- Gestión de comisiones y viáticos
-  Gestión documental - PQRSD</t>
  </si>
  <si>
    <t xml:space="preserve">Jornadas de cualificación en estudios de costos y análisis de sector </t>
  </si>
  <si>
    <t>Jornadas de Cualificación en temas de estudio de costos y análisis de sector</t>
  </si>
  <si>
    <t>Jornadas de Cualificación en temas de Calidad, Inocuidad y Alimentación Saludable.</t>
  </si>
  <si>
    <t>Piezas comunicativas: plegables, boletines informativos, artículos, entre otros, orientados a los temas de Calidad, Inocuidad, Alimentación Saludable, análisis de costos.</t>
  </si>
  <si>
    <t>Evaluación realizada y socializada</t>
  </si>
  <si>
    <t>Ruta diseñada.</t>
  </si>
  <si>
    <t>Piezas comunicativas divulgadas</t>
  </si>
  <si>
    <t>Número de Guias</t>
  </si>
  <si>
    <t>Propuesta de arreglo normativo</t>
  </si>
  <si>
    <t>Propuesta para el fortalecimiento de mecanismos de participación social y comunitaria, control social y la veeduría ciudadana</t>
  </si>
  <si>
    <t>% de participación en los espacios intersectoriales e intrasectoriales</t>
  </si>
  <si>
    <t>Modelo de Alimentación Escolar para las Ruralidades diseñado</t>
  </si>
  <si>
    <t>Talleres realizados</t>
  </si>
  <si>
    <t>Talleres regionales desarrollados para el proceso de formulación de la Política Pública de Alimentación Escolar en Colombia</t>
  </si>
  <si>
    <t>Garantizar la calidad e inocuidad para implementación de la política de alimentación escolar, atendiendo a los diferentes tamaños, ubicaciones, composición étnica y cultural, y contextos de las entidades territoriales.</t>
  </si>
  <si>
    <t>Garantizar la satisfacción de las necesidades y requerimientos de los diferentes actores, entes de control y ciudadanía en general que contribuyan a la construcción del valor público.</t>
  </si>
  <si>
    <t>Responder con calidad y oportunidad a los requerimientos de los diferentes grupos de interés</t>
  </si>
  <si>
    <t>Generar mecanismos que me permitan verificar el cumplimiento de los componentes técnicos, financieros, contractuales, de cobertura y gestión social</t>
  </si>
  <si>
    <t>Realizar prueba piloto de auditoría externa para la verificación y el seguimiento del cumplimiento de los Lineamientos Técnico-Administrativos del Programa de Alimentación Escolar PAE para la Unidad Administrativa Especial de Alimentación Escolar- Alimentos para Aprender.</t>
  </si>
  <si>
    <t xml:space="preserve">Numero de auditorias realizadas </t>
  </si>
  <si>
    <t xml:space="preserve">Informes mensuales de resultados. 
Informe final de resultados. 
Informe de propuestas de planes de fortalecimiento. </t>
  </si>
  <si>
    <t>Juan David Velez Bolivar</t>
  </si>
  <si>
    <t>Realizar auditoría externa para la verificación y el seguimiento del cumplimiento de los Lineamientos Técnico-Administrativos del Programa de Alimentación Escolar PAE para la Unidad Administrativa Especial de Alimentación Escolar- Alimentos para Aprender.</t>
  </si>
  <si>
    <t xml:space="preserve">Numero de informes realizados </t>
  </si>
  <si>
    <t>Realizar seguimiento a la ejecución del recurso en la presente vigencia, con el fin de definir la distribución de los recursos de la siguente vigencia</t>
  </si>
  <si>
    <t>Documento soporte de distribución.
Resolución de asignación.</t>
  </si>
  <si>
    <t>Promover la transparencia en la contratación del Programa de Alimentación Escolar con el fortalecimiento de los esquemas de financiamiento y el seguimiento a a la ejecución de los recursos</t>
  </si>
  <si>
    <t>Sistema de Seguimiento y Monitoreo diseñado</t>
  </si>
  <si>
    <t xml:space="preserve">Realizar seguimiento a la implementación de los diferentes mecanismos de control social y participación ciudadana en las 96 ETC
</t>
  </si>
  <si>
    <t xml:space="preserve">Establecer estrategias  y prácticas innovadoras en la prestación del servicio de alimentación escolar con pertinencia territorial y cultural, a fin de promover la calidad y mejora continua. </t>
  </si>
  <si>
    <t>Desarrollar mecanismos que permitan una mayor y mejor participación de los distintos actores en la implementación del Programa de Alimentación Escolar orientadas al posicionamiento y sostenibilidad territorial</t>
  </si>
  <si>
    <t>Establecer los principios, políticas y lineamientos en tecnologías de información y comunicaciones de la Unidad</t>
  </si>
  <si>
    <t xml:space="preserve">William German Forero Hernández </t>
  </si>
  <si>
    <t>Camila Montañez</t>
  </si>
  <si>
    <t xml:space="preserve">Camila Montañez </t>
  </si>
  <si>
    <t>Luisa Jamaica Mora</t>
  </si>
  <si>
    <t xml:space="preserve">Nohora Perez Martinez </t>
  </si>
  <si>
    <t xml:space="preserve">Luisa Jamaica Mora </t>
  </si>
  <si>
    <t>PESO %</t>
  </si>
  <si>
    <t>PESO % ESTRATEGIAS</t>
  </si>
  <si>
    <t>AVANCE CUANTITATIVO
1er. Trimestre</t>
  </si>
  <si>
    <t>AVANCE CUALITATIVO  
1er. Trimestre</t>
  </si>
  <si>
    <t>AVANCE CUANTITATIVO 
2do.Trimestre</t>
  </si>
  <si>
    <t>AVANCE CUALITATIVO 
2do. Trimestre</t>
  </si>
  <si>
    <t>AVANCE CUANTITATIVO 
3er Trimestre</t>
  </si>
  <si>
    <t>AVANCE CUALITATIVO 
3er. Trimestre</t>
  </si>
  <si>
    <t>AVANCE CUANTITATIVO
4to. Trimestre</t>
  </si>
  <si>
    <t>AVANCE CUALITATIVO
4to. Trimestre</t>
  </si>
  <si>
    <t>SOPORTES O EVIDENCIAS</t>
  </si>
  <si>
    <t>Enero - Marzo</t>
  </si>
  <si>
    <r>
      <t xml:space="preserve">AVANCE  </t>
    </r>
    <r>
      <rPr>
        <b/>
        <u/>
        <sz val="12"/>
        <color theme="0"/>
        <rFont val="Arial Narrow"/>
        <family val="2"/>
      </rPr>
      <t>ACUMULADO</t>
    </r>
    <r>
      <rPr>
        <b/>
        <sz val="12"/>
        <color theme="0"/>
        <rFont val="Arial Narrow"/>
        <family val="2"/>
      </rPr>
      <t xml:space="preserve"> 
AL SEGUNDO TRIMESTRE</t>
    </r>
  </si>
  <si>
    <t>SEGUIMIENTO AL PLAN DE ACCIÓN INSTITUCIONAL - PAI</t>
  </si>
  <si>
    <r>
      <t xml:space="preserve">AVANCE  </t>
    </r>
    <r>
      <rPr>
        <b/>
        <u/>
        <sz val="12"/>
        <color theme="0"/>
        <rFont val="Arial Narrow"/>
        <family val="2"/>
      </rPr>
      <t xml:space="preserve">ACUMULADO </t>
    </r>
    <r>
      <rPr>
        <b/>
        <sz val="12"/>
        <color theme="0"/>
        <rFont val="Arial Narrow"/>
        <family val="2"/>
      </rPr>
      <t>AL TERCER TRIMESTRE</t>
    </r>
  </si>
  <si>
    <t>PESO% OBJETIVOS</t>
  </si>
  <si>
    <t>AVANCE ESPERADO DE LA ACTIVIDAD
1er Trimestre</t>
  </si>
  <si>
    <t>AVANCE ESPERADO DE LA ACTIVIDAD
2do. Trimestre</t>
  </si>
  <si>
    <t>AVANCE ESPERADO DE LA ACTIVIDAD
3er Trimestre</t>
  </si>
  <si>
    <t>AVANCE ESPERADO DE LA ACTIVIDAD
4to. Trimestre</t>
  </si>
  <si>
    <t>PESO % ACTIVIDADES</t>
  </si>
  <si>
    <t>Planes elaborados, aprobados  y socializados
1) Plan Institucional de Capacitación
2) Plan de Bienestar e Incentivos
3) Plan de Previsión de Recursos Humanos
4) Plan Anual de Vacantes
5) Plan de Seguridad y Salud en el Trabajo
6) Plan Estratégico de Talento Humano
7) Plan institucional del archivo PINAR, y de conservación documental</t>
  </si>
  <si>
    <t>1. Se expidieron las  resoluciones 047 y 048 mendiante las cuales  se establece el procedimiento para el seguimiento y calificación de desempeño laboral  de los servidores vinculados de nombramiento provisional y de libre nombramiento y remoción.
2. Se elaboró e implementó el formato para la concertación de objetivos laborales y comportamentales de servidores vinculados con nombramiento provisional
3. Se elaboró acta de acuerdo de gestión de gerente público</t>
  </si>
  <si>
    <t>1. Resolución 047 y 048.
2. Formato de concertación de objetivos laborales y comportamentales.
3. Muestra de tres formatos de concertación de objetivos laborales y comportamentales debidamente diligenciados.
4. Acta de acuerdo de gestión.</t>
  </si>
  <si>
    <t>1. Se presentó informe de ejecución presupuestal acumulado a 31 de marzo 2021.
2. Se presentó informe de ejecución de reservas presupuestales.</t>
  </si>
  <si>
    <t>1. Informe de ejecución presupuestal acumulado a 31 de marzo 2021.
2. Informe de ejecución de reservas presupuestales.</t>
  </si>
  <si>
    <t>(4) informes trimestrales de la ejecución presupuestal
(4) informes trimestrales de alertas sobre los niveles de ejecución de las reservas presupuestales</t>
  </si>
  <si>
    <t>1) Cuenta anual vigencia 2020 y reporte al CHIP.
2) Un reporte de transmisión al CHIP trimestral.</t>
  </si>
  <si>
    <t xml:space="preserve">En el primer trimestre se realizó la transmisión de la cuenta anual de la vigencia 2020 y el juego completo de estados financieros vigencia 2020 </t>
  </si>
  <si>
    <t>Primer borrador de manual de contratación, supervisión e interventoría y resolución de adopción.</t>
  </si>
  <si>
    <t>1.  Reporte de transmisión al CHIP
2. Estados Financieros vigencia 2020.</t>
  </si>
  <si>
    <t>1. Documento borrador de manual de contratción, supervisión e interventoría.
2. Documento borrador de resolución de adopción.</t>
  </si>
  <si>
    <t>Se realizó distribución de los recursos aplazados según la resolución 079 de 2020 en su articulo 3.</t>
  </si>
  <si>
    <t>Resolución No. 0078 del 23 de marzo de 2021 “Por la cual se obliga y gira recursos a las Entidades Territoriales Certificadas en Educación”</t>
  </si>
  <si>
    <t>Vivian Lorena Galindo Piracoca</t>
  </si>
  <si>
    <t>Resolución No. 0020 de febrero de 2021. “Por la cual se adopta el Modelo Integrado de Planeación y Gestión – MIPG, en la UApA”</t>
  </si>
  <si>
    <t>Se adoptó el Modelo Integrado de Planeación y Gestión, se asignaron responsabilidades y se emitieron los lineamientos para su implementación en la UApA.</t>
  </si>
  <si>
    <t>Se consolidó el documento de análisis del entorno y de capacidades internas de la UApA. Pendiente aprobación por parte del Comité Institucional de Gestión y Desempeño.</t>
  </si>
  <si>
    <t xml:space="preserve">Se realizaron los pliegos de licitación
Estudio de mercado
</t>
  </si>
  <si>
    <t>Pliegos de licitación
Cotizaciones del mercado (7)
Análisis de mercado</t>
  </si>
  <si>
    <t>Documento Modelo de Arquitectura Empresarial MAE</t>
  </si>
  <si>
    <t xml:space="preserve">Se avanzó en la estructuración del documento: introducción, marco normativo, glosario, objetivos,alcance, estructura de modelo empresarial </t>
  </si>
  <si>
    <t xml:space="preserve">Borrador documento estructura </t>
  </si>
  <si>
    <t>Ala fecha contamos con 9 documentos base desarrollados y aprobados por la Unidad</t>
  </si>
  <si>
    <t>1. Principios Rectores        Gobierno TI
2. Política de seguridad de la Información y protección de datos
2.1 Lineamientos política de seguridad y privacidad de la Información
2.2 Lineamientos- Protección de Datos personales
3. Política soporte de Infraestructura y servicios tecnológicos
4.Politica de Gestión de Sistemas de Información
5. Política de uso y apropiación
6. Política de Respaldo, custodia y recuperación
7.Politica de Gestión de Datos y explotación de la Información</t>
  </si>
  <si>
    <t>Todos los planes fueron desarrollados en las fechas estipuladas</t>
  </si>
  <si>
    <t>1) Plan Estratégico de Tecnología de Información - PETI
2) Plan de Tratamiento de Riesgos de Seguridad y Privacidad de la Información 
3) Plan de Seguridad y Privacidad de la Información</t>
  </si>
  <si>
    <t xml:space="preserve">
Se desarrollo un documento de Análisis de Interoperabilidad del Ecosistema de Información PAE
Se adelantaron mesas de trabajo con los diferentes actores (Banco Mundial, MEN, UApA, Colombia Compra, Contaduría) para delinear como se llevará a cabo la interoperabilidad en el Si PAE</t>
  </si>
  <si>
    <t xml:space="preserve">Se adjunta documento de análisis de interoperabilidad del Ecosistema de Información PAE
</t>
  </si>
  <si>
    <t>María Fernanda Revelo
David Roa
Subdirección de Gestión Corporativa</t>
  </si>
  <si>
    <t>Debido a que existe un acuerdo marco, se realiza el envío del simulador a la Subdirección Técnica de Corporativa con los módulos necesarios para la operación del software de Talento Humano
Respecto del Sistema de Gestión Documental se determino en mesa de trabajo con el MEN que la mejor opción seria acoger el sistema SAC con el MEN
Se adelantan labores para la construcción y parametrización del Sistema
Pendiente de Gestión de Corporativa  para conticuación de los procesos contractuales</t>
  </si>
  <si>
    <t>Simulador
Ficha técnica del Software
Descripción de los módulos requeridos</t>
  </si>
  <si>
    <t>1. Arquitectura SIGEPAE
2. Historias de Usuario
3. Requerimientos
4. Vistas
5. Modelos relacionales</t>
  </si>
  <si>
    <t>Subsistema PAEstar al día Piloteado</t>
  </si>
  <si>
    <t>Aplicativo Web</t>
  </si>
  <si>
    <t>Se avanzó en el diseño del primer modulo del sistema de Información SIGEPAE</t>
  </si>
  <si>
    <t>Se consolidó mapa de riesgos del PAE</t>
  </si>
  <si>
    <t>Mapa de riesgos del PAE</t>
  </si>
  <si>
    <t>Se han realizado 3 borradores de la Guía con 197 observaciones resueltas y ajustadas. La Guía debe ser revisada por el equipo directivo dentro del proceso de construcción de los nuevos Lineamientos, y hará parte de la caja de herramientas.</t>
  </si>
  <si>
    <t>Tres borradores de Guía</t>
  </si>
  <si>
    <t>Se desarrollaron 8 jornadas de cualificación con 31 ETC invitadas, en donde asistieron 25 (81%) y no asistieron 6 (19%).
Se logro identificar dificultades asociadas a la estimación de costos y posibles alernativas de solución</t>
  </si>
  <si>
    <t>Listados de asistencia, actas de reunión y link de Grabaciones.</t>
  </si>
  <si>
    <t>No se programaron jornadas de cualificación en el primer trimestre de 2021</t>
  </si>
  <si>
    <t>No se programó el diseño de piezas educativas para el primer trimestre de 2021</t>
  </si>
  <si>
    <t>Se realizó la revisión de la propuesta de circular de IVC con Directivos y se ajustó con las observaciones de la Oficina Asesora Jurídica, se encuentra en proceso de revisión por parte del Invima, MSPS, ICA, INS</t>
  </si>
  <si>
    <t>Documento word, borrador circular IVC.</t>
  </si>
  <si>
    <t>Se establecio contacto con la Universidad Nacional, como posible aliado para el desarrollo del proceso de evaluación de la pertinencia sobre la incorporación de la fortificación o suplementación con micronutrientes en el PAE con  enfoque territorial, lo cual, a permitido adelantar la realización del proceso precontractual necesario.</t>
  </si>
  <si>
    <t>Documentos de trabajo, y borradores preliminares de los EP</t>
  </si>
  <si>
    <t>Se realizó entrega por parte del Banco Mundial, del anexo metodológico con la estructura de la evaluación del “PAE para aprendizaje en casa”, la cual contiene la metodología para el desarrollo de la evaluación; este  documento define el alcance de la evaluación, así como los objetivos y componentes de esta, para posteriormente abordar al detalle el contenido cada uno de los componentes, el diseño muestral, las herramientas y estrategias de recolección de información, los productos esperados de la evaluación, finalizando con la presentación del cronograma y plan de trabajo.</t>
  </si>
  <si>
    <t>Documentos de trabajo, y borradores que constituiran los soportes del acuerdo de voluntades suscrito con el Banco Mundial</t>
  </si>
  <si>
    <t xml:space="preserve">Se realizó entrega por parte del Banco Mundial, de la propuesta de estructura metodológica para la evaluación del Modelo de Alimentacion Indígena Propio – MAIP, el cual contiene el alcance de la evaluación, los objetivos y componentes de esta, así como la estructuración de la evaluación contemplando tanto los insumos, proceso y resultados esperados, adicionalmente, presenta la metodología para desarrollar los estudios de caso, incluyendo la definición de la muestra y el plan de trabajo. </t>
  </si>
  <si>
    <t>Se ha adelantado la descripción detallada de la metodología propuesta para el proceso de flexibilización y validación de los procesos técnicos, administrativos, normativos y operativos para la implementación del Modelo de Alimentación Escolar Rural –MAER- en Colombia, la cual, resume la estructura general de la metodología propuesta, incluyendo los objetivos y el marco de resultados, para luego exponer las actividades a desarrollar en cada una de las fases metodológicas, así como el plan de trabajo.</t>
  </si>
  <si>
    <t>Se adelantará el diseño a partir de la aprobación y validación del Anexo de Participación Ciudadana de los Lineamientos del PAE</t>
  </si>
  <si>
    <t>Se ha particiapado de forma activa y pertinente en los siguientes espacios intersectoriales:
* CISAN: Mesa Directiva, Mesa Técnica, Submesa de Alimentación Saludable, Submesa de Pérdidas y Desperdicios, Submesa Plan Ni1+, Submesa de Seguimiento y Monitoreo, y Plan Nacional Rural
* Mesa Nacional Circuitos Cortos de Comercialización
* Mesa de articulación INVIMA: Procesos de Cualificación, alertas sanitarias, etc.
En relación a los espacios de Gestión Intrasectorial con el MEN, se han participado en espacios de fortalecimiento de:
* Residencias Escolares: Generación de lineamientos alimentación Escolar, y participación el los procesos de realización de Lineamientos de REsidencias Escolares con para población indígena.
* Mesa Técnica de Primera Infancia</t>
  </si>
  <si>
    <t>Actas y listados de asistencia. 
Documentos de trabajo en borrador.</t>
  </si>
  <si>
    <t>Se ha adelantado Análisis de experiencias Nacionales e Internacionales relevantes para el diseño e implementación del Modelo de Alimentación Escolar Rural en Colombia, el cual contiene la recopilación de experiencias nacionales e internacionales útiles para el diseño e implementación del Modelo de Alimentación Escolar Rural en Colombia, dividida en tres secciones. La primera sección da un breve diagnóstico de necesidades de la población rural en el PAE en Colombia; la segunda, contiene la recopilación y aprendizajes de las experiencias internacionales; y la tercera sección, contiene la recopilación y aprendizajes de las experiencias nacionales.</t>
  </si>
  <si>
    <t>Se está en proceso de adelantar el convenio con FAO para la elaboración del Plan Pedagógico</t>
  </si>
  <si>
    <t>Premilinar Estudios Previos convenio FAO - UApA</t>
  </si>
  <si>
    <t xml:space="preserve">Dando continuidad, a las mesas de trabajo para la definición de alcance del proceso de actualización de Lineamientos Técnicos Administrativos, y los anexos técnicos que se incluiran como parte fundamental de los lineamientos. Se desarrollaron en total 6 mesas de trabajo, a partir de las cuales desde la SACI se establecio la Ruta Metodológica para el proceso de actualización. </t>
  </si>
  <si>
    <t xml:space="preserve">Documentos de trabajo, que se encuentran en construcción. </t>
  </si>
  <si>
    <t>Se adelantó el borrador de Guía para orientaciones de alimentación escolar en las Residencias Escolares, el cual se espera finalizar en el tercer trimestre, una vez publicados los Lineamientos del PAE</t>
  </si>
  <si>
    <t>Borrador Guía Alimentación en Residencias Escolares</t>
  </si>
  <si>
    <t>Se adelantarán los procesos de concertación del capítulo de Alimentación Escolar para Pueblos NARP a partir del tercer trimestre de 2021</t>
  </si>
  <si>
    <t>Se adelantó de manera conjunta con la Subdirección de Cobertura de la Dirección de Primera Infancia el diseño de la Encuesta de Atención a Preescolar, como insumo para la elaboración del documento de orientaciones</t>
  </si>
  <si>
    <t>Excel con preguntas de encuesta de caracterización de alimentación en Preescolar</t>
  </si>
  <si>
    <t>No se programaron talleres regionales en el primer trimestre</t>
  </si>
  <si>
    <t>Se realizaron 58 asistencias durante el primer trimestre del año, orientadas a brindar capacitación y asesoría a los equipos PAE de las centrándose la necesidad en los temas relacionados con la conformación de bolsa común, lineamientos -normatividad PAE y planeación contractual.</t>
  </si>
  <si>
    <t>Actas de reunión
Listados de Asistencia</t>
  </si>
  <si>
    <t xml:space="preserve">% de cumplimiento de ATI programadas  por la UApA </t>
  </si>
  <si>
    <t>Se realizaron 259 asistencias durante el primer trimestre del año, orientadas a brindar capacitación y asesoría a los equipos PAE de las 96 ETC centrándose la necesidad en los temas relacionados con el eje transparencia, fortalecimiento y financiamiento</t>
  </si>
  <si>
    <t>Actas de reunión
Grabaciones
Listados de Asistencia</t>
  </si>
  <si>
    <t xml:space="preserve">
Segundo semestre (septiembre-octubre):  planeación de la implementacion y la operación 2022. Lideres PAE 
Actas de reunion de cada evento
Lista de asistencia</t>
  </si>
  <si>
    <t>En verificación para la celebración del convenio con PMA</t>
  </si>
  <si>
    <t>Durante el 1 er trimestre por parte del equipo de fortalecimeinto se realizó la identificación de 11 ETC  que requieren plan de fortalecimiento</t>
  </si>
  <si>
    <t>Se iniciaria reporte de avance para el segundo trimestre</t>
  </si>
  <si>
    <t>Se iniciaria reporte de avance para el segundo trimestre, en gestión firma del Convenio UApA - Contaduria</t>
  </si>
  <si>
    <t>Se evidencio el reporte de 61 ETC con inicio oportuno</t>
  </si>
  <si>
    <t>Se realizó la entrega de 9 informes de reporte externo</t>
  </si>
  <si>
    <t>N° de boletines entregados a entes de control/N° boletines requeridos</t>
  </si>
  <si>
    <t xml:space="preserve">Tablero de seguimiento semanal </t>
  </si>
  <si>
    <t>Informe externo semanal</t>
  </si>
  <si>
    <t>Notas, comunicados, videos, podcast, trinost, estrategia para RRSS, entre otros.</t>
  </si>
  <si>
    <t>Página web / RRSS</t>
  </si>
  <si>
    <t>Publicación en medios de comunicación externos, rueda de prensa, ronda radial, encuentros (visitas) regionales</t>
  </si>
  <si>
    <t>Notas publicadas en medios de comunicación</t>
  </si>
  <si>
    <t xml:space="preserve">Diseñar y elaborar los manuales de imagen y manejo de crisis y protocolos de plantilla de presentación y canales de comunicación   </t>
  </si>
  <si>
    <t>Manuales y protocolos elaborados y socializados</t>
  </si>
  <si>
    <t>31/06/2021</t>
  </si>
  <si>
    <t>Plantilla institucional y formato de correo</t>
  </si>
  <si>
    <t>Se atendieron y se dio repuesta a todas las soilicitudes recibidas</t>
  </si>
  <si>
    <t>Solicitudes recibidas de las áreas y de medios de comunicación</t>
  </si>
  <si>
    <t>Se llevó a cabo la rendición de cuentas / se socializan plantillas institucionales / se apoyan las diferentes actividades insitucionales de las áreas / Día del Idioma</t>
  </si>
  <si>
    <t>Rendición de cuentas en directo y posterior publicación del video en canales institucionales</t>
  </si>
  <si>
    <t>1). Manual de imagen.
2). Manual de manejo de crisis.
3). Protocolo de presentación PPT 
4). Protocolo de canales de comunicación institucionales</t>
  </si>
  <si>
    <t>En el primer trimestre se avanzó en la construcción del Plan de acción institucional y en la documentación del Plan anticorrupción y de atención al ciudadano con las 5 estrategías correspondientes; estos documentos están debidamente aprobados y publicados en la página web.
Por otro lado, se construyó el plan de participación ciudadana y de rendición de cuentas con su respectiva estrategia, los cuales se encuentran en consulta ciudadana para posterior aprobación del Comité Institucional de Gestión y Desempeño.</t>
  </si>
  <si>
    <t>Documento en proceso de consolidación</t>
  </si>
  <si>
    <t>Actividad para desarrollar a partir del segundo trimestre</t>
  </si>
  <si>
    <t>Se avanzó en la documentación de la política de administración de riesgos para la UApA, según los lineamientos definidos a través de la Guía versión 5 del DAFP.
Pendiente aprobación por parte del Comité Institucional de Coordinación de Control Interno.</t>
  </si>
  <si>
    <t>Gina María Duque Troncoso</t>
  </si>
  <si>
    <t>Se diseño la estategia de rendición de cuentas , la cual se encuentra aprobada y publicada en la página de la UApA.</t>
  </si>
  <si>
    <t xml:space="preserve">Se avanzó en la caracterización y adopción de dos procesos, en articulación con los delegados de las dependencias:
- Proceso de Mejoramiento Continuo
- Proceso de Gestión del Talento Humano
</t>
  </si>
  <si>
    <t>Coordinar la elaboración del Programa Anual Mensualizado de Caja - PAC y realizar seguimiento mensual al nivel de cumplimiento de su ejecución.</t>
  </si>
  <si>
    <t>10 Informes mensuales (1 del primer trimestre, 3 para los siguientes trimestres)
12 Solicitudes de gestión de PAC al MHCP</t>
  </si>
  <si>
    <t>En el primer trimestre se realizó un informe de ejecución de PAC del mes de marzo y se realizó tres solicitudes de gestión de PAC en SIIF Nación</t>
  </si>
  <si>
    <t>1- Informe de ejecuci ón de pac del mes de marzo.
2- Tres solicitudes de gestión de PAC SIIF Nación</t>
  </si>
  <si>
    <t>Documento análisis del entorno y de capacidades internas 2021</t>
  </si>
  <si>
    <t>Documento Política de administración del riesgo</t>
  </si>
  <si>
    <t>1. Caracterización del Proceso de Mejoramiento Continuo y del proceso de Gestión del Talento Humano
2. Circular de adopción</t>
  </si>
  <si>
    <t>En articulación con la Subdirección Técnica de información, se establecieron porcentajes de avance para cada uno de los componentes y subcomponentes de la matriz ITA. 
Durante el primer trimestre, se realizó una verificación de cumplimiento y así mismo, se gestionaron publicaciones en el link de transparencia de la UApA.</t>
  </si>
  <si>
    <t>Matriz ITA con  porcentajes de avance y observaciones.
Link de transparencia: https://www.alimentosparaaprender.gov.co/transparencia</t>
  </si>
  <si>
    <t xml:space="preserve">Se avanzó en la documentación y adopción de 4 procedimientos, en articulación con los delegados de las dependencias. Los procedimientos corresponden a:
-  Planificación de lineamientos y estándares con enfoque diferencial.
- Gobernanza y gestión intersectorial.
- Innovación, tecnología e investigación.
- Elaboración y control de documentos </t>
  </si>
  <si>
    <t>1. Procedimientos
2. Circular de adopción</t>
  </si>
  <si>
    <t>Jornadas programadas a partir del segundo trimestre</t>
  </si>
  <si>
    <t xml:space="preserve">1. Plan de acción institucional.
2. Plan anticorrupción y de atención al ciudadano y las 5 estrategias.
3. Resolución 0018 de 2021 "Por la cual se adopta el Plan de acción anual de la UApA, y los planes institucionales para la vigencia 2021"
4. Plan de participación ciudadana y de rendición de cuentas y la estrategia.
</t>
  </si>
  <si>
    <t>1. Mapa de riesgos institucional V1
2. Mapa de riesgos de gestión, seguridad de la información - actualizada guía V5.
3. Mapa de riesgos de corrupción - actualizada guía V5.</t>
  </si>
  <si>
    <t xml:space="preserve">Se consolidó, aprobó y publicó el mapa de riesgos de gestión, seguridad de la información y de corrupción de la UApA. 
Por otro lado, se efectuaron ajustes atendiendo los lineamientos de la nueva guía para la administración del riesgo V5 del DAFP. Esta actualización está pendiente de aprobación por parte del Comité Institucional de Gestión y Desempeño. </t>
  </si>
  <si>
    <t>Se actualiza la página web regularmente con notas institucionales. Las RRSS se alimentan con la actividad institucional que desarrollan las diferentes áreas</t>
  </si>
  <si>
    <t>Se gestionaron y realizaron entrevistas desde Bogotá y en las diferentes ETC visitadas (rueda de prensa - entrevistas en directo)</t>
  </si>
  <si>
    <t xml:space="preserve">Se diseñó la plantilla institucional de presentaciones y de correo electrónico. Se socializó a todos los funcionarios de la UApA </t>
  </si>
  <si>
    <t>Se avanza en proceso de contratación de la firma encargada del estudio</t>
  </si>
  <si>
    <t>Reunion realizada con la subdirección de fortalecimiento para la elaboración de formatos de inicio</t>
  </si>
  <si>
    <t>Número de rendición de cuenta realizadas</t>
  </si>
  <si>
    <t>Certificado de rendición Anual de cuenta y rendiciones mensuales (Febrero, Marzo )</t>
  </si>
  <si>
    <t>Se avanzó en la rendición Anual de cuenta y rendiciones mensuales (2 rendiciones de Febrero, 2 rendiciones de Marzo )</t>
  </si>
  <si>
    <t>Se avanzó en los siguientes informes: 
* Informe ejecutivo anual del Sistema de Control Interno
* Informe Anual del Sistema de Control Interno Contable
* Informes de Austeridad del Gasto
* Informe semestrales de Control Interno</t>
  </si>
  <si>
    <t>* Informe ejecutivo anual del Sistema de Control Interno
* Informe Anual del Sistema de Control Interno Contable
* Informes de Austeridad del Gasto
* Informes semestrales de Control Interno</t>
  </si>
  <si>
    <t xml:space="preserve">Esta actividad se tiene prevista para el cuarto trimestre del año de acuerdo al avance de la implementación de MIPG. </t>
  </si>
  <si>
    <t>Durante el primer trimestre se elaboró por primera vez el plan anticorrupción y de atención al ciudadano de la Entidad dejando los seguimientos a partir del segundo trimestre del 2021.</t>
  </si>
  <si>
    <t>La auditorías y/o seguimientos se realizarán  en el segundo semestre del año.</t>
  </si>
  <si>
    <t>Durante el primer trimestre se elaboró la política de riesgos y el mapa de riesgos de la Entidad dejando los seguimientos a partir del segundro trimestre.</t>
  </si>
  <si>
    <t>Esta actividad se tiene prevista para el segundo trimestre del año.</t>
  </si>
  <si>
    <t>Durante el primer trimestre no se recibieron solicitudes de organismos de control relacionadas con auditorías internas.</t>
  </si>
  <si>
    <t xml:space="preserve">Se han atendido y dado respuesta oportuna y de calidad en su totalidad a 27 requerimientos, conceptos juridicos necesarios, peticiones, quejas, y demas. </t>
  </si>
  <si>
    <t>Archivo excel (seguimiento a requerimientos)</t>
  </si>
  <si>
    <r>
      <t xml:space="preserve">FORMATO: </t>
    </r>
    <r>
      <rPr>
        <sz val="12"/>
        <color theme="1"/>
        <rFont val="Arial Narrow"/>
        <family val="2"/>
      </rPr>
      <t>Plan de acción Institucional - Vigencia 2021</t>
    </r>
  </si>
  <si>
    <t>Abril - Junio</t>
  </si>
  <si>
    <t>Julio- Septiembre</t>
  </si>
  <si>
    <t>Octubre - Diciembre</t>
  </si>
  <si>
    <t>1) Plan Estratégico Institucional
2)  Plan de Acción Anual
3) Plan Anticorrupción y de Atención al Ciudadano
4) Plan de Participación Ciudadana y de rendición de cuentas ( estrategia - iniciativa adicional)</t>
  </si>
  <si>
    <t>1) Formatos de acuerdos de gestión formalizados 
2) Formatos de evaluación de provisionales formalizados
3) Formato evaluación de desempeño para aplicar prima técnica</t>
  </si>
  <si>
    <r>
      <rPr>
        <sz val="12"/>
        <rFont val="Arial Narrow"/>
        <family val="2"/>
      </rPr>
      <t>No. de encuentros realizados</t>
    </r>
    <r>
      <rPr>
        <b/>
        <sz val="12"/>
        <rFont val="Arial Narrow"/>
        <family val="2"/>
      </rPr>
      <t xml:space="preserve"> </t>
    </r>
  </si>
  <si>
    <r>
      <t>Reporte</t>
    </r>
    <r>
      <rPr>
        <u/>
        <sz val="12"/>
        <rFont val="Arial Narrow"/>
        <family val="2"/>
      </rPr>
      <t xml:space="preserve"> mensual</t>
    </r>
    <r>
      <rPr>
        <sz val="12"/>
        <rFont val="Arial Narrow"/>
        <family val="2"/>
      </rPr>
      <t xml:space="preserve"> 
Informe de seguimiento al registro de información en sistemas de información (SIMAT): identificación de ETC que reportan en el periodo, registro conforme a coberturas</t>
    </r>
  </si>
  <si>
    <r>
      <t xml:space="preserve">Reporte </t>
    </r>
    <r>
      <rPr>
        <u/>
        <sz val="12"/>
        <rFont val="Arial Narrow"/>
        <family val="2"/>
      </rPr>
      <t>según período establecido</t>
    </r>
    <r>
      <rPr>
        <sz val="12"/>
        <rFont val="Arial Narrow"/>
        <family val="2"/>
      </rPr>
      <t xml:space="preserve">
Informe de seguimiento al registro de información en sistemas de información financiero (CHIP) y reporte de conformación bolsa común</t>
    </r>
  </si>
  <si>
    <t>María Fernanda Revelo
David Roa
Fernando Ricaurte</t>
  </si>
  <si>
    <t>María Fernanda Revelo
David Roa</t>
  </si>
  <si>
    <t xml:space="preserve">María Fernanda Revelo
David Roa
</t>
  </si>
  <si>
    <t>Se ha avanzado en la solicitud, revisión, análisis y consolidación de la información documental obtenida de cada una de las 14 ETC con las que se ha iniciado el proceso de auditoría</t>
  </si>
  <si>
    <t>Informe de avance a 30 de junio 2021</t>
  </si>
  <si>
    <t>Se realizó distribución a través de la resolución 123 de 2021 a las ETC que han demostrado incrementos en beneficiarios con el PAE entre diciembre/20 a abril/21</t>
  </si>
  <si>
    <t>Resolución No. 123 del 8 de junio “Por la cual se ordena distribuir y comprometer recursos del presupuesto de Gastos de Inversión de la Unidad Administrativa Especial de Alimentación Escolar – Alimentos para Aprender para la vigencia fiscal 2021 a las Entidades Territoriales Certificadas en Educación – ETC, para ser destinadas al Programa de Alimentación Escolar – PAE”
Anexo metodologico</t>
  </si>
  <si>
    <t>Se ha avanzado con la elaboración de la nota técnica del manual operativo de auditoría</t>
  </si>
  <si>
    <t xml:space="preserve">Modelo de Auditoría externa para la verificación y el seguimiento del cumplimiento de los Lineamientos Técnico-Administrativos del Programa de Alimentación Escolar PAE </t>
  </si>
  <si>
    <t xml:space="preserve">Se han atendido y dado respuesta oportuna y de calidad en su totalidad a 45 requerimientos, conceptos juridicos necesarios, peticiones, quejas, y demas. </t>
  </si>
  <si>
    <t xml:space="preserve">
Grabación
Listado de Asistencia</t>
  </si>
  <si>
    <t>Proyectado para el cuarto trimestre</t>
  </si>
  <si>
    <t>Celebración del convenio con PMA</t>
  </si>
  <si>
    <t>Se realizaron jornadas de socialización con 10 ETC donde implenta Plan de Fortalecimiento</t>
  </si>
  <si>
    <t>Actas de reunión
Plan de Fortalecimiento - Oficio
Listados de Asistencia</t>
  </si>
  <si>
    <t>Convocatorias a participación en mesas públicas</t>
  </si>
  <si>
    <t>Informe de conformación de CAE</t>
  </si>
  <si>
    <t>Informe de conformacion de comité de segumiento</t>
  </si>
  <si>
    <t>Se recibe reporte de 18 ETC de conformación Veedurías ciudadanas</t>
  </si>
  <si>
    <t>Informe de conformación de veedurías ciudadanas</t>
  </si>
  <si>
    <t>Se recibe reporte de 96 ETC con implementación  de mecanismos de seguimiento</t>
  </si>
  <si>
    <t>Informe de implementación  de mecanismos de seguimiento</t>
  </si>
  <si>
    <t>Se presente avance en el registro SIMAT de 95 ETC</t>
  </si>
  <si>
    <t>Reporte mensual 
Informe de seguimiento al registro de información en sistemas de información (SIMAT): identificación de ETC que reportan en el periodo, registro conforme a coberturas</t>
  </si>
  <si>
    <t>Se evidencio que 60 ETC de las 61 que iniciaron oportunamente, garantizaron continuidad del PAE</t>
  </si>
  <si>
    <t>Se realizó la entrega de 11 informes de reporte externo</t>
  </si>
  <si>
    <t xml:space="preserve">La actividad no se ejecutó durante el segundo trimestre, teniendo en cuenta que se encontraba sujeta a la celebración del convenio con la Contaduria General de la Nación el cual se llevó a cabo el 30 de junio. </t>
  </si>
  <si>
    <t xml:space="preserve">Convenio
Designación de supervisión
</t>
  </si>
  <si>
    <t>Se realizaron 72 asistencias durante el segundo trimestre del año, orientadas a brindar capacitación y asesoría a los equipos PAE de las centrándose la necesidad en los temas relacionados con la conformación de bolsa común, lineamientos -normatividad PAE y planeación contractual.</t>
  </si>
  <si>
    <t xml:space="preserve">Se realizó  una jornada asistencias colectiva con la asistencia de 77  ETC  durante el segundo trimestre del año, orientadas a brindar capacitación y asesoría a los equipos PAE centrándose la necesidad en los temas relacionados con la articulación de PAE y el retorno a la presencialidad  </t>
  </si>
  <si>
    <t>Se espera hacer oficial la Guia junto con la actualización de lineamientos y anexos técnicos para el segundo semestre de 2021</t>
  </si>
  <si>
    <t>Se desarrollaron 4 jornadas de cualificación con 15 ETC invitadas, en donde asistieron 9 (60%) y no asistieron 6 (40%).
Se logro identificar dificultades asociadas a la estimación de costos y posibles alernativas de solución</t>
  </si>
  <si>
    <t>Para el segundo trimestre no se programaron estrategias de cualificación en Calidad, Inocuidad y Alimentación saludable,  dada la dedicación para ajuste de lineamientos técnico administrativos, para el III trimestre de 2021 se tiene programado la realización de 6 estrategias.</t>
  </si>
  <si>
    <t>Notas tecnicas en pdf</t>
  </si>
  <si>
    <t>Se elaboraron Notas tecnicas en temas de: Lactosueros, la importancia del Huevo en el PAE, Alertas y Análisis de Atún y día mundial de la inocuidad</t>
  </si>
  <si>
    <t>Acta de reunión, lista de asistencia, documento propuesta de circular</t>
  </si>
  <si>
    <t>Se envió la propuesta de circular ajustada con las observaciones de la Oficina Asesora Jurídica a las Entidades MSPS, Invima, ICA, INS la cual fue devuelta con observaciones, razón por la cual se realizó reunión el 21 de Junio, a partir de la cual se ajusta nuevamente la circular, actualmente se encuentra en revisión por parte de la Entidades.</t>
  </si>
  <si>
    <t>Se cuenta con estudios previos del proceso a adelantar con la Universidad Nacional de Colombia, estudio de mercado, análisis del sector y la propuesta correspondiente con el objeto de "Definir la pertinencia de la incorporación de la fortificación o suplementación con micronutrientes en el PAE con enfoque territorial y elaborar propuesta de inclusión", se espera realizar comité de contratación en el mes de Julio</t>
  </si>
  <si>
    <t>Estudios previos y propuesta de la Universidad Nacional de Colombia, estudio de mercado y análisis del sector</t>
  </si>
  <si>
    <t>Actas de Comité Técnico del RAS</t>
  </si>
  <si>
    <t>Durante este trimestre, en el marco del RAS suscrito con el Banco Mundial, se adelantó la recolección de información pertinente al levantamientos de información cualicuantitativa que será parte del diagnóstico, información cualitativa de percepción de actores PAEC, con las 35 ETC que hacen parte de la muestra, de acuerdo al plan metodológico presentado durante el primer trimestre del año,  al corte de este reporte no se cuenta con documentos borrador.</t>
  </si>
  <si>
    <t>Documento con la Evaluación de la gestión y grado de implementación de la Resolución 18858 Del 2018 “Programa De Alimentación Escolar Para Pueblos Indígenas”</t>
  </si>
  <si>
    <t>Durante este trimestre, en el marco del RAS suscrito con el Banco Mundial, se adelantó la recolección de información pertinente al levantamientos de información cualicuantitativa que será parte del diagnóstico, información cualitativa de percepción de actores PAE Indígena, con las 35 ETC que hacen parte de la muestra, de acuerdo al plan metodológico presentado durante el primer trimestre del año,  al corte de este reporte no se cuenta con documentos borrador.</t>
  </si>
  <si>
    <t>Durante este trimestre, en marco del RAS suscrito con el Banco Mundial, se adelantó la recolección de información pertinente al levantamientos de información cualicuantitativa insumo para la el desarrollo de la propuesta de flexibilización de los procesos de proveeduría en marco del MAER, de acuerdo a lo concertado en el plan de trabajo trimestral, al corte de este reporte no se cuenta con documentos borrador</t>
  </si>
  <si>
    <t>Una vez se cuente con el anexo de participación ciudadana que hace parte de los lineamientos del PAE, aprobado y publicado, con la etapa previa de observaciones de la ciudadanía, se realizará el documento para el fortalecimiento de los mecanismos de participación ciudadana, control social y veedurías, lo que implica el ajuste en la meta.</t>
  </si>
  <si>
    <t xml:space="preserve">Se ha participado de forma activa y pertinente en los siguientes espacios intersectoriales que se han convocado:
* CISAN: Mesa Técnica, Submesa de Alimentación Saludable, Submesa de Pérdidas y Desperdicios, Submesa Plan Ni1+, Submesa de Seguimiento y Monitoreo y Plan Nacional Rural.
* Mesa Nacional Circuitos Cortos de Comercialización y participación en  la Estrategia Nacional de Compras Publicas  -ECPL-.
En relación a los espacios de Gestión Intrasectorial con el MEN, se han participado en espacios de fortalecimiento de:
* Mesa de Resistencia en el Huila, Mesa en el marco del Paro Nacional en Taminango - Nariño.
* Sesión preparatoria de CONTCEPI número 43, liderada por el MEN
*Mesa Preparatoria Indígena Caquetá Sur
Desde la SACI se desarrollaron los siguientes espacios de diálogo con autoridades, asociaciones, organizaciones, comunidades y resguardos indígenas y ETC con el fin de avanzar en el proceso de implementación de la Resolución 18858 de 2018:
*21 Junio: Boyacá, Santander y Norte de Santander, Pueblos Uwa, Motilón Barí. 
*28 de Junio: Antioquia, Huila y Tolima, Pueblos Embera Katío, Embera Chamí, Pijao.
* Participación en mesas técnicas de trabajo, convocados por MEN, en las ETC Putumayo, ETC Sucre, ETC Córdoba y ETC Cesar (Sugiero como soporte citaciones teams)
</t>
  </si>
  <si>
    <t>Actas y listas de asistencia: Mesas de Coordinación Intersectorial e Intrasectorial
Grabaciones y listas de asistencia: espacios de diálogos, indígenas</t>
  </si>
  <si>
    <t>Durante este trimestre, en el marco del RAS suscrito con el Banco Mundial, se adelantó la recolección de información pertinente al levantamientos de información cualicuantitativa insumo para la el desarrollo de la propuesta de flexibilización de los procesos de proveeduría en marco del MAER, de acuerdo a lo concertado en el plan de trabajo trimestral , al corte de este reporte no se cuenta con documentos borrador</t>
  </si>
  <si>
    <t>Se cuenta con estudios previos, documento PRODOC, estudio de mercado y análisis de sector del convenio que se adelantará con FAO con el objeto de: "Aunar esfuerzos entre la Organización de las Naciones Unidas para la Alimentación y la Agricultura (FAO) y la Unidad Administrativa Especial de Alimentación Escolar, para el fortalecimiento del Programa de Alimentación Escolar-PAE a través del diseño e implementación del plan pedagógico para la promoción de alimentación saludable y cultura alimentaria en el escenario rural", se espera realizar comité de contratación en el mes de Julio.</t>
  </si>
  <si>
    <t>Estudios previos, documento PRODOC estudio de mercado y análisis del sector</t>
  </si>
  <si>
    <t>Documentosversión Preliminar 
Grabaciones sesiones de discusión</t>
  </si>
  <si>
    <t>Durante el segundo trimestre, se adelanto el proceso de actualización de los LTA, de acuerdo a las directrices del Sr. Director de la Unidad, obteniendo los documentos preliminares de: Acto Normativo, Anexo Técnico Administrativo y Financiero, Anexo Técnico Calidad e Inocuidad, Anexo Técnico Alimentación Saludable, Anexo Técnico Participación Social, Anexo Técnico Compras Publicas Locales y Anexo Seguimiento, Monitoreo y Control, los cuales fueron sujetos de revisión por parte de los Directivos de la Unidad.</t>
  </si>
  <si>
    <t>Las orientaciones en alimentación escolar para la modalidad de residencias escolares, se incluirán en el anexo de alimentación saludable de los Lineamientos Técnicos Administrativos del PAE que se encuentran en proceso de actualización, una vez se cuente con el documento definitivo y publicado, se dará cumplimiento a la meta establecida.</t>
  </si>
  <si>
    <t>Propuesta Anexo  Técnico de Alimentación Saludable</t>
  </si>
  <si>
    <t>Se adelantarán los procesos de concertación del capítulo de Alimentación Escolar para Pueblos NARP a partir del tercer trimestre de 2021; no obstante se ha diseñado un instrumento para la caracterización de alimentación propia de NARP que se aplicará en territorio; así mismo se han realizado las gestiones ante el Ministerio del Interior.</t>
  </si>
  <si>
    <t>Documento de caracterización de alimentación NARP en territorio.
Oficio dirigido a Ministerio del Interior</t>
  </si>
  <si>
    <t>Anexo técnico de los lineamientos del Programa de Alimentación Escolar que contenga orientaciones en Alimentación Escolar para la atención en la modalidad de Residencias Escolares</t>
  </si>
  <si>
    <t>Teniendo en cuenta el proceso de actualización de los lineamientos técnicos administrativos del PAE y de manera específica el anexo de alimentación saludable que a su vez contiene las orientaciones de alimentación en el PAE; una vez se cuente con el definitivo, será el documento base para el diseño del documento de orientaciones de alimentación en educación inicial y preescolar en el entorno escolar; por lo tanto se actualiza la meta y se adjunta el cronograma.</t>
  </si>
  <si>
    <t>Cronograma de trabajo actualizado</t>
  </si>
  <si>
    <t>No se programaron talleres regionales en el segundo trimestre</t>
  </si>
  <si>
    <t>Se decide hacer el desarrollo de los tableros In House, en este caso busca por medio del área de Talento Humano y la Subdirección General generar espacios de capacitación en Power BI. Se está a la espera del visto bueno de parte de Talento Humano para inicio de las activiades de capacitación con Compesar</t>
  </si>
  <si>
    <t>Actas de reunión Subdirección General - Subdirección de Infromación</t>
  </si>
  <si>
    <t>Todos los planes fueron desarrollados en el primer trimestre.</t>
  </si>
  <si>
    <t>Esta actividad se cumplió en el primer trimestre</t>
  </si>
  <si>
    <t>Se realizó la compra del software de Talento Humano, a través de Colombia Compra Eficiente. Se cuenta con el acta de inicio de la ejecución del software. Se está adelantando el proceso de configuración y parametrización de la herramienta.
Por parte de SAC, se han adelantado capacitaciones con el MEN, en la actualidad contamos con manuales de socilización y capacitación de la herramienta SAC. La Unidad cuenta con el acto administrativo de firmas digitales de colaboradores de la UApA. Igualmente, contamos con la depuración de los ejes temáticos y el formato de funcionarios.</t>
  </si>
  <si>
    <t>En la carpeta compartida se encuentran los docuemntos de Orden de compra de KACTUS - HCM, formato de designación de supervisor y acta de inicio firmada por las partes.
El MEN hace entrega de las capacitaciones: https://www.youtube.com/watch?v=z5ZgIBwiRbA. De igual manera el MEN hace envío de manuales, para poder ir adelantando temas de conocimiento de la herramienta:  https://www.youtube.com/channel/UCmyDITsxqNLYahfTdf0qOXw/videos</t>
  </si>
  <si>
    <t xml:space="preserve">1. Arquitectura SiGEPAE - MiPAE y PAEstar al día
2. Historias de Usuario de los tres subsistemas
3. Requerimientos del SiGEPAE
4. Vistas de los tres subsistemas
5. Modelos relacionales del SiGEPAE </t>
  </si>
  <si>
    <t>Diseño de los tres sub-sistemas finalizado.</t>
  </si>
  <si>
    <t>Actividad ejecutada en el primer trimestre</t>
  </si>
  <si>
    <t xml:space="preserve">https://www.alimentosparaaprender.gov.co/politicas-y-lineamientos/proyectos-normativos-para-aportes-ciudadanos-uapa-2021
Se adjuntan los planes
</t>
  </si>
  <si>
    <t>Proyección, análisis y ajuste de formato de acuerdos de Gestión para los funcionarios de Libre nombramiento y remosión de la Unidad, Radicado en Planeación.</t>
  </si>
  <si>
    <t>1)  Formato de acuerdo de Gestión para los funcionarios de Libre Nombramiento y Remoción.</t>
  </si>
  <si>
    <t>1. Se presentó informe de ejecución presupuestal acumulado a 30 de junio de 2021.
2. Se presentó informe de ejecución de reservas presupuestales a 30 de junio 2021.</t>
  </si>
  <si>
    <t>1. Informe de ejecución presupuestal acumulado a 30 de junio de 2021.
2. Informe de ejecución de reservas presupuestales a 30 de junio 2021.</t>
  </si>
  <si>
    <t>En el segundo trimestre se realizó la transmisión al CHIP de la CGN del I trimestre de la información contable pública de la Unidad.</t>
  </si>
  <si>
    <t>1.  Evidencia de la Transmisión al CHIP 
2. Formularios de la información reportada I Trimestre.</t>
  </si>
  <si>
    <t>En el Segundo trimestre se realizaron tres informes de ejecución de PAC correspondientes a los  meses de marzo, abril y mayo.  Se realizó tres solicitudes de gestión de PAC en SIIF Nación de los meses mencionados anteriormente.</t>
  </si>
  <si>
    <t>1- Informe de ejecución de pac del mes de marzo, abril y mayo 2021.
2- Tres solicitudes de gestión de PAC SIIF Nación de los meses marzo, abril y mayo 2021.</t>
  </si>
  <si>
    <t>Adopción  del manual de contratación, supervisión e interventoría y resolución de adopción.</t>
  </si>
  <si>
    <t>1. Documento manual de contratción, supervisión e interventoría.
2.- Resolución No. 131 del 15 de junio de 2021, por medio de la cual de adopta el manual de contratción, supervisión e interventoría.</t>
  </si>
  <si>
    <t xml:space="preserve">22 certificados </t>
  </si>
  <si>
    <t>Se avanzó en la rendición semestral de cuenta con un único formato (Delitos contra la administración pública)  y rendiciones mensuales de los formatos obras inconclusas y gestión contractual (2 rendiciones de abril,mayo y  junio)</t>
  </si>
  <si>
    <t>Certificado de rendición semestral  y rendiciones mensuales de dos formatos diferentes (Abril, mayo y junio)</t>
  </si>
  <si>
    <t>Esta actividad se tiene prevista para el tercer trimestre del año, atendiendo que le informe semestral de control interno tiene un corte del 30 de junio y se debe publicar en página web al 30 de julio de 2021.</t>
  </si>
  <si>
    <t xml:space="preserve">Se realizo seguimiento al PAAC el 31 de mayo y fue publicado el 01 de junio de 2021 en el siguiente link de nuestra págimna web: https://www.alimentosparaaprender.gov.co/control/seguimiento-al-plan-anticorrupcion-y-de-atencion-al </t>
  </si>
  <si>
    <t>Informe de seguimiento al PAAC en documento excel.</t>
  </si>
  <si>
    <t xml:space="preserve">Esta actividad se tiene prevista para el tercer trimestre del año, atendiendo que el seguimiento a PQRSD  tendra un corte del 30 de junio y se debe publicar en página web al 30 de julio de 2021. </t>
  </si>
  <si>
    <t>2 informes de seguimiento</t>
  </si>
  <si>
    <t>Durante el segundo trimestre se elaboró la política de riesgos y el mapa de riesgos de la Entidad aprobada el día 26 de mayo, dejando los seguimientos a partir del tercer trimestre, con el fin de que las Oficinas cuenten con el tiempo de aplicación de las acciones.</t>
  </si>
  <si>
    <t>Durante el segundo trimestre no se recibieron solicitudes de organismos de control relacionadas con auditorías internas.</t>
  </si>
  <si>
    <t>Proyectado para el tercer trimestre. El cumplimiento de las actividades se encuentran sujetas al apoyo a través de la contratación externa para el SIG.</t>
  </si>
  <si>
    <t>Proyectado para el cuarto trimestre. El cumplimiento de las actividades se encuentran sujetas al apoyo a través de la contratación externa para el SIG.</t>
  </si>
  <si>
    <t xml:space="preserve">En articulación con los procesos líderes de política de gestión y desempeño de la UApA, se avanzó en el desarrollo de 16 autodiganósticos de MIPG y así mismo, en las acciones de gestión para 9 de ellos, los cuales corresponden a: 
(1). Plan anticorrupción (2).Transparencia y acceso a la información pública (3).Participación Ciudadana (4). Gestión de la información estadística (5).Servicio al ciudadano (6).Integridad (7).Conflicto de intereses (8).Trámites (9). Defensa Jurídica.
Los resultados y las acciones planteadas se socializaron el 24 de junio en el segundo Comité Institucional de Gestión y Desempeño y el 01 de julio en Comité ampliado.
</t>
  </si>
  <si>
    <t>* 15 Autodiagnósticos en archivo excel. El restante es un autodiagnóstico en línea de MINTIC
* Consolidado de resultados y acciones de gestión en PDF 
* Actas de comité.</t>
  </si>
  <si>
    <t>* Documento borrador Plan estratégico institucional.
*Plan de participación ciudadana y de rendición de cuentas
*Plan anticorrupción y de atención al ciudadana versión 2 e iniciativas adicionales</t>
  </si>
  <si>
    <t>Durante el segundo trimestre se avanzó en el documento borrador de Plan estratégico institucional, el cual se encuentra en revisión por parte del Asesor de Planeación.
Por otro lado, el documento de Plan anticorrupción y de atención al ciudadano en su segunda versión 2 junto con las iniciativas adicionales y el Plan de participación ciudadana y de rendición de cuentas, fueron aprobados el 24 de junio por el Comité Institucional de Gestión y Desempeño.</t>
  </si>
  <si>
    <t>Documento aprobado el 24 de junio por el Comité Institucional de Gestión y Desempeño</t>
  </si>
  <si>
    <t>Documento de análisis del entorno y de capacidades internas 2021</t>
  </si>
  <si>
    <t>Documento de caracterización de grupos de valor</t>
  </si>
  <si>
    <t>El 24 de junio se aprobó por parte del Comité Institucional de Gestión y Desempeño, el documento de caracterización de grupos de valor de la Unidad.</t>
  </si>
  <si>
    <t>Se adjunta presentación PPT</t>
  </si>
  <si>
    <t xml:space="preserve">Durante el segundo trimestre se preparó la presentación correspondiente, para la socialización de indicadores atendiendo los lineamientos definidos por el DAFP  a través de la guía para la construcción y análisis de indicadores de gestión versión 4. Durante el tercer trimestre se ejecutará esta actividad.
</t>
  </si>
  <si>
    <t>Durante el segundo trimestre, la Política de administración del riesgo fue aprobada por el Comité Institucional de Coordinación de Control Interno.</t>
  </si>
  <si>
    <t xml:space="preserve">* Política de administración del riesgo aprobada
* Acta de comité </t>
  </si>
  <si>
    <t>El 24 de junio se aprobó por parte del Comité Institucional de Gestión y Desempeño, la segunda versión del mapa de riesgos de gestión, seguidad de la información y corrupción</t>
  </si>
  <si>
    <t>* Acta de reunión
* Matriz de riesgos</t>
  </si>
  <si>
    <t>En articulación con los delegados de las dependencias, se avanzó en la construcción y adopción de la caracterización de los siguientes procesos:
- Direccionamiento Estratégico
- Gestión Contractual y Adquisiciones 
- Gestión Financiera
- Servicio de Atención al Ciudadano
- Gestión de la Información</t>
  </si>
  <si>
    <t>* Caracterización de 5 procesos
* Circular de adopción</t>
  </si>
  <si>
    <t>Durante el segundo trimestre no se adoptaron procedimientos; sin embargo, se revisaron y generaron observaciones sobre 3 procedimientos presentados por la Subdirección Técnica de Fortalecimiento y 1 procedimiento por la Oficina Asesora de Control Interno</t>
  </si>
  <si>
    <t>Correo comunicación observaciones</t>
  </si>
  <si>
    <t>Categoría UAPA - PAE
Manuales de usuario</t>
  </si>
  <si>
    <t>David Roa
Deisy Leonor Cardenas</t>
  </si>
  <si>
    <t>Proyectado a partir del tercer trimestre</t>
  </si>
  <si>
    <t>Apoyar en la Implementación de la categoría UAPA - PAE en el sistema de Información CHIP</t>
  </si>
  <si>
    <t>SAC 
KACTUS</t>
  </si>
  <si>
    <t xml:space="preserve">Formular  los documentos técnicos de arquitectura de TI del Ecosistema PAE </t>
  </si>
  <si>
    <t>Realizar la contratacion de los procesos asociados al desarrollo del Sistema de Información SiPAE, como son el Desarrollo, Infraestructura e Interventoria</t>
  </si>
  <si>
    <t xml:space="preserve">Formular los documentos necesarios para dar lugar al proceso de contratación del desarrollo e interventoria del Sistema de Información  SiPAE
</t>
  </si>
  <si>
    <t>Desarrollo y evaluación de los sondeos de mercado para  los procesos de Fabrica de Software e Interventoría</t>
  </si>
  <si>
    <t xml:space="preserve">María Fernanda Revelo
David Roa
Lina Maria Velez
</t>
  </si>
  <si>
    <t>En respuesta a la invitación recibimos un total de 7 cotizaciones para el proceso de desarrollo y 3 para el proceso de Interventoría</t>
  </si>
  <si>
    <t>Formulación y desarrollo de la documentación necesaria para el proceso de contratacion de los procesos involucrados con el desarrollo del Sistema de Información SiPAE</t>
  </si>
  <si>
    <t xml:space="preserve">María Fernanda Revelo
David Roa
Lina Maria Velez
Fernando Ricaurte
</t>
  </si>
  <si>
    <t>Contratación del desarrollo del Sistema de Información SiPAE, entrega y emplame de la fase de diseño de los tres subsistemas</t>
  </si>
  <si>
    <t>Seguimiento al desarrollo de la Fabrica de Software, basado en el informe de interventoría.</t>
  </si>
  <si>
    <t>Se realizaron los sondeos de mercado de los procesos de desarrollo e interventoria encaminados a obtener infomacion presupuestal actual del mercado. 
Se hizo el envío de un documento de solicitud de cotización con la información pertinente del equipo técnico mínimo de desarrollo y los requerimientos técnicos asociados a la primera fase de desarrollo e interventoria.
Se realizo una socializacion con las posibles empresas a participar, donde se puso en contexto la misionalidad de la UApA y se clarifico los aspectos de la necesidad en cuanto a su alcance y tiempo.
Las solicitudes fueron enviadas a un total de 14 empresas para el proceso de desarrollo y 5 para el proceso de Interventoria</t>
  </si>
  <si>
    <t>Cumplimiento a partir del segundo semestre</t>
  </si>
  <si>
    <t>Se realizaron en 66 ETC primera mesa pública,   espacios de participación ciudadana, dialogo abierto, atendiendo el cumplimiento normativo.</t>
  </si>
  <si>
    <t>Se recibe reporte de 64 ETC conformación CAE</t>
  </si>
  <si>
    <t>Se recibe reporte de 33 ETC de conformación comité de seguimiento</t>
  </si>
  <si>
    <t>Se realizaron en total 217 publicaciones en el trimestre en las RRSS incluyendo página web</t>
  </si>
  <si>
    <t>Enlaces de las publicaciones en las RRSS y Página web de la UApA. (Doc. Word)</t>
  </si>
  <si>
    <t>Se realizaron ruedas de prensa, encuentros con medios y gestión para la publicación de temas de interés, como la asignación de recursos adicionales.</t>
  </si>
  <si>
    <t>El manual de crisis e imagen se encuentran en proceso de construcción</t>
  </si>
  <si>
    <t>Manual web 
Plantilla UApA</t>
  </si>
  <si>
    <t>Se respondió de manera oportuna  y con calidad, las solicitudes internas y externas sobre el PAE y la Unidad.</t>
  </si>
  <si>
    <t xml:space="preserve">Piezas gráficas elaboradas </t>
  </si>
  <si>
    <t xml:space="preserve">Se promovió  y apoyó el desarrollo de actividades encaminadas al fortalecimiento interno de las diferentes áreas </t>
  </si>
  <si>
    <t>Se encuentra en proceso, cumplimiento para el cuarto trimestre</t>
  </si>
  <si>
    <t>Durante el segundo trimestre no se avanzó en el cumplimiento de esta actividad, teniendo en cuenta los inconvenientes presentados para el procesamiento de datos.</t>
  </si>
  <si>
    <t>* Pantallazo porcentaje de cumplimiento ley de transparencia página web
* Matriz ITA</t>
  </si>
  <si>
    <t>Durante el primer trimestre, se realizó una verificación de cumplimiento a la matriz ITAy así mismo, en articulación con la Subdirección Técnica de Información se gestionaron publicaciones en el link de transparencia de la UApA. De acuerdo a reporte generado por la página web,  se cuenta con porcentaje de cumplimiento del 65,22%</t>
  </si>
  <si>
    <t>EJECUCIÓN FINAL ACUMULADA DE LA ACTIVIDAD</t>
  </si>
  <si>
    <t xml:space="preserve">% DE CUMPLIMIENTO FINAL DE LA META
</t>
  </si>
  <si>
    <t>El día 28 de mayo se desarrolló Comité ampliado equipo UApA, con el fin de socializar los avances y logros obtenidos por cada una de las dependencias de la entidad.</t>
  </si>
  <si>
    <t xml:space="preserve">AVANCE DE LA ACTIVIDAD
</t>
  </si>
  <si>
    <t xml:space="preserve">AVANCE DE LA ESTRATEGIA
</t>
  </si>
  <si>
    <t xml:space="preserve">AVANCE DEL OBJETIVO ESTRATEGICO
</t>
  </si>
  <si>
    <t xml:space="preserve">AVANCE DEL PROCESO
</t>
  </si>
  <si>
    <t xml:space="preserve">AVANCE DEL PLAN DE ACCIÓN
</t>
  </si>
  <si>
    <t>Estrategia de conflicto de intereses</t>
  </si>
  <si>
    <t>Durante el segundo trimestre se diseñó en articulación con la Oficina Asesora de Planeación,  la estrategia de conflicto de intereses como iniciativa adicional del Plan Anticorrupción y de Atención al Ciudadano, la cual fue aprobada por el Comité Institucional de Gestión y Desempeño el 24 de junio de 2021. 
Esta estrategia se encuentra publicada en el link de transparencia de la UApA.</t>
  </si>
  <si>
    <t xml:space="preserve">Acta de comité Institucional de Gestión y Desempeño
Estrategia de conflicto de  intereses en archivo excel 
Link de publicación: carpeta estrategias paac 2021 
https://www.alimentosparaaprender.gov.co/politicas-y-lineamientos/planes-institucionales-plan-anticorrupcion-y-atencion
</t>
  </si>
  <si>
    <t xml:space="preserve">Diseñar la estrategia para la gestión del conflicto de intereses, como  iniciativa adicional del Plan Anticorrupción y de Atención al Ciudadano de la UApA </t>
  </si>
  <si>
    <t>Historial de Cambios </t>
  </si>
  <si>
    <t>Versión </t>
  </si>
  <si>
    <t>Observaciones </t>
  </si>
  <si>
    <t>Fecha </t>
  </si>
  <si>
    <t>1 </t>
  </si>
  <si>
    <t xml:space="preserve">Se crea el documento </t>
  </si>
  <si>
    <t>Enero de 2021 </t>
  </si>
  <si>
    <t>Por solicitud de los procesos se realizan ajustes en actividad/meta/producto/fecha fin/ proyección trimestre, relacionados con las filas N° 34, 35, 38, 40, 41, 51, 56, 57, 58, 60, 67, 80, 85, 90, 92. Por otro lado, se elimina el indicador de la fila 59. Las justificaciones de cada modificación se evidencian en correos electrónicos.
Por otro lado, se incluyen actividades de la Subdirección Técnica de Información para desarrollarse en el segundo semestre de 2021; así mismo, se creó una actividad del proceso de Gestión del Talento Humano (fila 44), la cual se ejecutó en el segundo trimestre para dar cumplimiento al PAAC de la UApA</t>
  </si>
  <si>
    <t>Julio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</si>
</sst>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0.0%"/>
  </numFmts>
  <fonts count="23" x14ac:knownFonts="1">
    <font>
      <sz val="11"/>
      <color theme="1"/>
      <name val="Calibri"/>
      <family val="2"/>
      <scheme val="minor"/>
    </font>
    <font>
      <sz val="12"/>
      <color theme="1"/>
      <name val="Arial Narrow"/>
      <family val="2"/>
    </font>
    <font>
      <b/>
      <sz val="12"/>
      <color theme="0"/>
      <name val="Arial Narrow"/>
      <family val="2"/>
    </font>
    <font>
      <sz val="10"/>
      <name val="Arial"/>
      <family val="2"/>
    </font>
    <font>
      <sz val="11"/>
      <color rgb="FF000000"/>
      <name val="Calibri"/>
      <family val="2"/>
      <scheme val="minor"/>
    </font>
    <font>
      <sz val="12"/>
      <color theme="1"/>
      <name val="Arial"/>
      <family val="2"/>
    </font>
    <font>
      <sz val="12"/>
      <color rgb="FF000000"/>
      <name val="Arial"/>
      <family val="2"/>
    </font>
    <font>
      <sz val="11"/>
      <color theme="1"/>
      <name val="Calibri"/>
      <family val="2"/>
      <scheme val="minor"/>
    </font>
    <font>
      <b/>
      <sz val="12"/>
      <color theme="1" tint="4.9989318521683403E-2"/>
      <name val="Arial Narrow"/>
      <family val="2"/>
    </font>
    <font>
      <b/>
      <u/>
      <sz val="12"/>
      <color theme="0"/>
      <name val="Arial Narrow"/>
      <family val="2"/>
    </font>
    <font>
      <u/>
      <sz val="11"/>
      <color theme="10"/>
      <name val="Calibri"/>
      <family val="2"/>
      <scheme val="minor"/>
    </font>
    <font>
      <b/>
      <sz val="12"/>
      <color theme="1"/>
      <name val="Arial Narrow"/>
      <family val="2"/>
    </font>
    <font>
      <sz val="12"/>
      <color rgb="FFFF0000"/>
      <name val="Arial Narrow"/>
      <family val="2"/>
    </font>
    <font>
      <sz val="12"/>
      <name val="Arial Narrow"/>
      <family val="2"/>
    </font>
    <font>
      <sz val="12"/>
      <color rgb="FF000000"/>
      <name val="Arial Narrow"/>
      <family val="2"/>
    </font>
    <font>
      <sz val="16"/>
      <color theme="1"/>
      <name val="Arial Narrow"/>
      <family val="2"/>
    </font>
    <font>
      <b/>
      <sz val="12"/>
      <name val="Arial Narrow"/>
      <family val="2"/>
    </font>
    <font>
      <u/>
      <sz val="12"/>
      <name val="Arial Narrow"/>
      <family val="2"/>
    </font>
    <font>
      <sz val="12"/>
      <color theme="5" tint="-0.249977111117893"/>
      <name val="Arial Narrow"/>
      <family val="2"/>
    </font>
    <font>
      <sz val="12"/>
      <color rgb="FF7030A0"/>
      <name val="Arial Narrow"/>
      <family val="2"/>
    </font>
    <font>
      <sz val="12"/>
      <color theme="2"/>
      <name val="Arial Narrow"/>
      <family val="2"/>
    </font>
    <font>
      <b/>
      <sz val="11"/>
      <color theme="1"/>
      <name val="Arial"/>
      <family val="2"/>
    </font>
    <font>
      <sz val="11"/>
      <color theme="1"/>
      <name val="Arial"/>
      <family val="2"/>
    </font>
  </fonts>
  <fills count="19">
    <fill>
      <patternFill patternType="none"/>
    </fill>
    <fill>
      <patternFill patternType="gray125"/>
    </fill>
    <fill>
      <patternFill patternType="solid">
        <fgColor rgb="FF5F6DEF"/>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0"/>
        <bgColor indexed="64"/>
      </patternFill>
    </fill>
    <fill>
      <patternFill patternType="solid">
        <fgColor rgb="FFF2F2F2"/>
        <bgColor rgb="FF000000"/>
      </patternFill>
    </fill>
    <fill>
      <patternFill patternType="solid">
        <fgColor theme="8" tint="0.39997558519241921"/>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rgb="FF92D050"/>
        <bgColor indexed="64"/>
      </patternFill>
    </fill>
    <fill>
      <patternFill patternType="solid">
        <fgColor theme="2"/>
        <bgColor indexed="64"/>
      </patternFill>
    </fill>
  </fills>
  <borders count="33">
    <border>
      <left/>
      <right/>
      <top/>
      <bottom/>
      <diagonal/>
    </border>
    <border>
      <left style="double">
        <color indexed="64"/>
      </left>
      <right style="double">
        <color theme="0"/>
      </right>
      <top style="double">
        <color theme="0"/>
      </top>
      <bottom/>
      <diagonal/>
    </border>
    <border>
      <left/>
      <right style="double">
        <color theme="0"/>
      </right>
      <top style="double">
        <color theme="0"/>
      </top>
      <bottom/>
      <diagonal/>
    </border>
    <border>
      <left style="double">
        <color theme="0"/>
      </left>
      <right/>
      <top style="double">
        <color theme="0"/>
      </top>
      <bottom/>
      <diagonal/>
    </border>
    <border>
      <left style="double">
        <color theme="0"/>
      </left>
      <right style="double">
        <color theme="0"/>
      </right>
      <top style="double">
        <color theme="0"/>
      </top>
      <bottom/>
      <diagonal/>
    </border>
    <border>
      <left style="double">
        <color indexed="64"/>
      </left>
      <right style="double">
        <color theme="0"/>
      </right>
      <top/>
      <bottom/>
      <diagonal/>
    </border>
    <border>
      <left/>
      <right style="double">
        <color theme="0"/>
      </right>
      <top/>
      <bottom/>
      <diagonal/>
    </border>
    <border>
      <left style="double">
        <color theme="0"/>
      </left>
      <right/>
      <top/>
      <bottom/>
      <diagonal/>
    </border>
    <border>
      <left style="double">
        <color theme="0"/>
      </left>
      <right style="double">
        <color theme="0"/>
      </right>
      <top/>
      <bottom/>
      <diagonal/>
    </border>
    <border>
      <left style="double">
        <color theme="0"/>
      </left>
      <right style="double">
        <color theme="0"/>
      </right>
      <top/>
      <bottom style="double">
        <color theme="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
      <left style="thin">
        <color indexed="64"/>
      </left>
      <right/>
      <top/>
      <bottom/>
      <diagonal/>
    </border>
    <border>
      <left/>
      <right style="double">
        <color indexed="64"/>
      </right>
      <top style="thin">
        <color indexed="64"/>
      </top>
      <bottom/>
      <diagonal/>
    </border>
    <border>
      <left/>
      <right style="double">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s>
  <cellStyleXfs count="7">
    <xf numFmtId="0" fontId="0" fillId="0" borderId="0"/>
    <xf numFmtId="0" fontId="3" fillId="0" borderId="0"/>
    <xf numFmtId="0" fontId="4" fillId="0" borderId="0"/>
    <xf numFmtId="41" fontId="7" fillId="0" borderId="0" applyFont="0" applyFill="0" applyBorder="0" applyAlignment="0" applyProtection="0"/>
    <xf numFmtId="9" fontId="7" fillId="0" borderId="0" applyFont="0" applyFill="0" applyBorder="0" applyAlignment="0" applyProtection="0"/>
    <xf numFmtId="0" fontId="10" fillId="0" borderId="0" applyNumberFormat="0" applyFill="0" applyBorder="0" applyAlignment="0" applyProtection="0"/>
    <xf numFmtId="43" fontId="7" fillId="0" borderId="0" applyFont="0" applyFill="0" applyBorder="0" applyAlignment="0" applyProtection="0"/>
  </cellStyleXfs>
  <cellXfs count="258">
    <xf numFmtId="0" fontId="0" fillId="0" borderId="0" xfId="0"/>
    <xf numFmtId="0" fontId="1" fillId="0" borderId="0" xfId="0" applyFont="1"/>
    <xf numFmtId="0" fontId="5" fillId="0" borderId="0" xfId="0" applyFont="1"/>
    <xf numFmtId="0" fontId="5" fillId="0" borderId="0" xfId="0" applyFont="1" applyAlignment="1">
      <alignment horizontal="justify" vertical="center" wrapText="1"/>
    </xf>
    <xf numFmtId="0" fontId="6" fillId="0" borderId="0" xfId="0" applyFont="1" applyAlignment="1">
      <alignment horizontal="justify" vertical="center" wrapText="1"/>
    </xf>
    <xf numFmtId="0" fontId="5" fillId="0" borderId="0" xfId="0" applyFont="1" applyAlignment="1">
      <alignment horizontal="justify" vertical="center" readingOrder="1"/>
    </xf>
    <xf numFmtId="0" fontId="2" fillId="8" borderId="10" xfId="0" applyFont="1" applyFill="1" applyBorder="1" applyAlignment="1" applyProtection="1">
      <alignment horizontal="center" vertical="center" wrapText="1"/>
      <protection locked="0"/>
    </xf>
    <xf numFmtId="0" fontId="2" fillId="8" borderId="10" xfId="0" applyFont="1" applyFill="1" applyBorder="1" applyAlignment="1" applyProtection="1">
      <alignment horizontal="center" vertical="center" wrapText="1"/>
    </xf>
    <xf numFmtId="0" fontId="8" fillId="8" borderId="10" xfId="0" applyFont="1" applyFill="1" applyBorder="1" applyAlignment="1" applyProtection="1">
      <alignment horizontal="center" vertical="center" wrapText="1"/>
      <protection locked="0"/>
    </xf>
    <xf numFmtId="0" fontId="2" fillId="6" borderId="10" xfId="0" applyFont="1" applyFill="1" applyBorder="1" applyAlignment="1">
      <alignment horizontal="center" vertical="center" wrapText="1"/>
    </xf>
    <xf numFmtId="0" fontId="2" fillId="6" borderId="10" xfId="0" applyFont="1" applyFill="1" applyBorder="1" applyAlignment="1" applyProtection="1">
      <alignment horizontal="center" vertical="center" wrapText="1"/>
    </xf>
    <xf numFmtId="9" fontId="2" fillId="5" borderId="10" xfId="4" applyFont="1" applyFill="1" applyBorder="1" applyAlignment="1">
      <alignment horizontal="center" vertical="center" wrapText="1"/>
    </xf>
    <xf numFmtId="9" fontId="1" fillId="0" borderId="10" xfId="4" applyNumberFormat="1" applyFont="1" applyBorder="1" applyAlignment="1">
      <alignment horizontal="justify" vertical="center"/>
    </xf>
    <xf numFmtId="9" fontId="1" fillId="3" borderId="10" xfId="4" applyNumberFormat="1" applyFont="1" applyFill="1" applyBorder="1" applyAlignment="1">
      <alignment horizontal="justify" vertical="center"/>
    </xf>
    <xf numFmtId="9" fontId="1" fillId="0" borderId="10" xfId="4" applyNumberFormat="1" applyFont="1" applyBorder="1" applyAlignment="1">
      <alignment horizontal="center" vertical="center"/>
    </xf>
    <xf numFmtId="9" fontId="1" fillId="4" borderId="10" xfId="4" applyNumberFormat="1" applyFont="1" applyFill="1" applyBorder="1" applyAlignment="1">
      <alignment horizontal="center" vertical="center"/>
    </xf>
    <xf numFmtId="0" fontId="1" fillId="0" borderId="10" xfId="0" applyFont="1" applyBorder="1" applyAlignment="1">
      <alignment horizontal="justify" vertical="center"/>
    </xf>
    <xf numFmtId="0" fontId="1" fillId="3" borderId="10" xfId="0" applyFont="1" applyFill="1" applyBorder="1" applyAlignment="1">
      <alignment horizontal="justify" vertical="center"/>
    </xf>
    <xf numFmtId="0" fontId="1" fillId="0" borderId="10" xfId="0" applyFont="1" applyBorder="1" applyAlignment="1">
      <alignment horizontal="center" vertical="center"/>
    </xf>
    <xf numFmtId="0" fontId="1" fillId="4" borderId="10" xfId="4" applyNumberFormat="1" applyFont="1" applyFill="1" applyBorder="1" applyAlignment="1">
      <alignment horizontal="center" vertical="center"/>
    </xf>
    <xf numFmtId="9" fontId="2" fillId="13" borderId="10" xfId="4" applyFont="1" applyFill="1" applyBorder="1" applyAlignment="1">
      <alignment horizontal="center" vertical="center" wrapText="1"/>
    </xf>
    <xf numFmtId="0" fontId="2" fillId="2" borderId="10" xfId="0" applyFont="1" applyFill="1" applyBorder="1" applyAlignment="1" applyProtection="1">
      <alignment horizontal="center" vertical="center" wrapText="1"/>
      <protection locked="0"/>
    </xf>
    <xf numFmtId="0" fontId="11" fillId="15" borderId="10" xfId="0" applyFont="1" applyFill="1" applyBorder="1" applyAlignment="1" applyProtection="1">
      <alignment horizontal="center" vertical="center" wrapText="1"/>
      <protection locked="0"/>
    </xf>
    <xf numFmtId="0" fontId="11" fillId="16" borderId="10" xfId="0"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1" fillId="0" borderId="0" xfId="0" applyFont="1" applyProtection="1">
      <protection locked="0"/>
    </xf>
    <xf numFmtId="0" fontId="1" fillId="0" borderId="0" xfId="0" applyFont="1" applyProtection="1">
      <protection locked="0"/>
    </xf>
    <xf numFmtId="0" fontId="8" fillId="8" borderId="10" xfId="0" applyFont="1" applyFill="1" applyBorder="1" applyAlignment="1" applyProtection="1">
      <alignment horizontal="center" vertical="center" wrapText="1"/>
    </xf>
    <xf numFmtId="9" fontId="2" fillId="8" borderId="10" xfId="4" applyFont="1" applyFill="1" applyBorder="1" applyAlignment="1" applyProtection="1">
      <alignment horizontal="center" vertical="center" wrapText="1"/>
    </xf>
    <xf numFmtId="0" fontId="11" fillId="14" borderId="10" xfId="0" applyFont="1" applyFill="1" applyBorder="1" applyAlignment="1" applyProtection="1">
      <alignment horizontal="center" vertical="center" wrapText="1"/>
      <protection locked="0"/>
    </xf>
    <xf numFmtId="0" fontId="1" fillId="0" borderId="10" xfId="0" applyFont="1" applyFill="1" applyBorder="1" applyAlignment="1">
      <alignment horizontal="justify" vertical="center" wrapText="1"/>
    </xf>
    <xf numFmtId="9" fontId="1" fillId="0" borderId="10"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9" fontId="1" fillId="0" borderId="10" xfId="4" applyNumberFormat="1" applyFont="1" applyBorder="1" applyAlignment="1">
      <alignment horizontal="justify" vertical="center" wrapText="1"/>
    </xf>
    <xf numFmtId="9" fontId="1" fillId="3" borderId="10" xfId="4" applyNumberFormat="1" applyFont="1" applyFill="1" applyBorder="1" applyAlignment="1">
      <alignment horizontal="justify" vertical="center" wrapText="1"/>
    </xf>
    <xf numFmtId="9" fontId="1" fillId="0" borderId="10" xfId="4" applyFont="1" applyFill="1" applyBorder="1" applyAlignment="1">
      <alignment horizontal="center" vertical="center" wrapText="1"/>
    </xf>
    <xf numFmtId="0" fontId="1" fillId="0" borderId="10" xfId="0" applyFont="1" applyBorder="1" applyAlignment="1">
      <alignment horizontal="justify" vertical="center" wrapText="1"/>
    </xf>
    <xf numFmtId="0" fontId="1" fillId="3" borderId="10" xfId="0" applyFont="1" applyFill="1" applyBorder="1" applyAlignment="1">
      <alignment horizontal="justify" vertical="center" wrapText="1"/>
    </xf>
    <xf numFmtId="0" fontId="13" fillId="0" borderId="10" xfId="0" applyFont="1" applyBorder="1" applyAlignment="1">
      <alignment horizontal="justify" vertical="center" wrapText="1"/>
    </xf>
    <xf numFmtId="0" fontId="13" fillId="0" borderId="10" xfId="0" applyFont="1" applyFill="1" applyBorder="1" applyAlignment="1">
      <alignment horizontal="justify" vertical="center" wrapText="1"/>
    </xf>
    <xf numFmtId="14" fontId="13" fillId="0" borderId="10" xfId="0" applyNumberFormat="1" applyFont="1" applyFill="1" applyBorder="1" applyAlignment="1">
      <alignment horizontal="center" vertical="center" wrapText="1"/>
    </xf>
    <xf numFmtId="0" fontId="12" fillId="0" borderId="10" xfId="0" applyFont="1" applyBorder="1" applyAlignment="1">
      <alignment horizontal="center" vertical="center"/>
    </xf>
    <xf numFmtId="0" fontId="1" fillId="10" borderId="10" xfId="0" applyFont="1" applyFill="1" applyBorder="1" applyAlignment="1">
      <alignment horizontal="justify" vertical="center"/>
    </xf>
    <xf numFmtId="0" fontId="1" fillId="10" borderId="10" xfId="0" applyFont="1" applyFill="1" applyBorder="1" applyAlignment="1">
      <alignment horizontal="justify" vertical="center" wrapText="1"/>
    </xf>
    <xf numFmtId="0" fontId="1" fillId="0" borderId="10" xfId="0" applyFont="1" applyBorder="1" applyAlignment="1">
      <alignment horizontal="center" vertical="center" wrapText="1"/>
    </xf>
    <xf numFmtId="0" fontId="1" fillId="3" borderId="10" xfId="0" applyFont="1" applyFill="1" applyBorder="1" applyAlignment="1">
      <alignment horizontal="left" vertical="center" wrapText="1"/>
    </xf>
    <xf numFmtId="164" fontId="1" fillId="0" borderId="10" xfId="4" applyNumberFormat="1"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10" borderId="10" xfId="0" applyFont="1" applyFill="1" applyBorder="1" applyAlignment="1">
      <alignment horizontal="left" vertical="center" wrapText="1"/>
    </xf>
    <xf numFmtId="0" fontId="14" fillId="10" borderId="10" xfId="0" applyFont="1" applyFill="1" applyBorder="1" applyAlignment="1">
      <alignment horizontal="justify" vertical="center" wrapText="1"/>
    </xf>
    <xf numFmtId="0" fontId="14" fillId="0" borderId="10" xfId="0" applyFont="1" applyBorder="1" applyAlignment="1">
      <alignment horizontal="justify" vertical="center" wrapText="1"/>
    </xf>
    <xf numFmtId="0" fontId="14" fillId="11" borderId="10" xfId="0" applyFont="1" applyFill="1" applyBorder="1" applyAlignment="1">
      <alignment horizontal="justify" vertical="center" wrapText="1"/>
    </xf>
    <xf numFmtId="0" fontId="1" fillId="0" borderId="0" xfId="0" applyFont="1" applyAlignment="1">
      <alignment horizontal="center" wrapText="1"/>
    </xf>
    <xf numFmtId="0" fontId="1" fillId="0" borderId="0" xfId="0" applyFont="1" applyAlignment="1">
      <alignment horizontal="justify" vertical="center"/>
    </xf>
    <xf numFmtId="0" fontId="1" fillId="0" borderId="0" xfId="0" applyFont="1" applyAlignment="1">
      <alignment horizontal="center" vertical="center"/>
    </xf>
    <xf numFmtId="0" fontId="1" fillId="0" borderId="0" xfId="0" applyFont="1" applyAlignment="1">
      <alignment horizontal="center"/>
    </xf>
    <xf numFmtId="164" fontId="1" fillId="0" borderId="0" xfId="4" applyNumberFormat="1" applyFont="1" applyAlignment="1">
      <alignment horizontal="center" wrapText="1"/>
    </xf>
    <xf numFmtId="9" fontId="13" fillId="0" borderId="10" xfId="0" applyNumberFormat="1"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0" xfId="0" applyFont="1" applyFill="1" applyBorder="1" applyAlignment="1">
      <alignment horizontal="center" vertical="center" wrapText="1"/>
    </xf>
    <xf numFmtId="9" fontId="13" fillId="0" borderId="10" xfId="4" applyNumberFormat="1" applyFont="1" applyFill="1" applyBorder="1" applyAlignment="1">
      <alignment horizontal="center" vertical="center" wrapText="1"/>
    </xf>
    <xf numFmtId="0" fontId="13" fillId="10" borderId="10" xfId="3" applyNumberFormat="1" applyFont="1" applyFill="1" applyBorder="1" applyAlignment="1">
      <alignment horizontal="center" vertical="center" wrapText="1"/>
    </xf>
    <xf numFmtId="0" fontId="13" fillId="10" borderId="10" xfId="0" applyFont="1" applyFill="1" applyBorder="1" applyAlignment="1">
      <alignment horizontal="justify" vertical="center" wrapText="1"/>
    </xf>
    <xf numFmtId="0" fontId="13" fillId="10" borderId="10" xfId="4" applyNumberFormat="1" applyFont="1" applyFill="1" applyBorder="1" applyAlignment="1">
      <alignment horizontal="center" vertical="center" wrapText="1"/>
    </xf>
    <xf numFmtId="1" fontId="13" fillId="10" borderId="10" xfId="0" applyNumberFormat="1" applyFont="1" applyFill="1" applyBorder="1" applyAlignment="1">
      <alignment horizontal="justify" vertical="center" wrapText="1"/>
    </xf>
    <xf numFmtId="0" fontId="13" fillId="0" borderId="10" xfId="3" applyNumberFormat="1" applyFont="1" applyFill="1" applyBorder="1" applyAlignment="1">
      <alignment horizontal="center" vertical="center" wrapText="1"/>
    </xf>
    <xf numFmtId="1" fontId="13" fillId="0" borderId="10" xfId="0" applyNumberFormat="1" applyFont="1" applyFill="1" applyBorder="1" applyAlignment="1">
      <alignment horizontal="justify" vertical="center" wrapText="1"/>
    </xf>
    <xf numFmtId="9" fontId="13" fillId="10" borderId="10" xfId="0" applyNumberFormat="1" applyFont="1" applyFill="1" applyBorder="1" applyAlignment="1">
      <alignment horizontal="center" vertical="center" wrapText="1"/>
    </xf>
    <xf numFmtId="9" fontId="13" fillId="10" borderId="10" xfId="4" applyNumberFormat="1" applyFont="1" applyFill="1" applyBorder="1" applyAlignment="1">
      <alignment horizontal="center" vertical="center" wrapText="1"/>
    </xf>
    <xf numFmtId="0" fontId="13" fillId="0" borderId="10" xfId="0" applyNumberFormat="1" applyFont="1" applyFill="1" applyBorder="1" applyAlignment="1">
      <alignment horizontal="center" vertical="center" wrapText="1"/>
    </xf>
    <xf numFmtId="0" fontId="13" fillId="10" borderId="10" xfId="0" applyNumberFormat="1" applyFont="1" applyFill="1" applyBorder="1" applyAlignment="1">
      <alignment horizontal="center" vertical="center" wrapText="1"/>
    </xf>
    <xf numFmtId="0" fontId="13" fillId="0" borderId="10" xfId="4" applyNumberFormat="1" applyFont="1" applyFill="1" applyBorder="1" applyAlignment="1">
      <alignment horizontal="center" vertical="center" wrapText="1"/>
    </xf>
    <xf numFmtId="9" fontId="13" fillId="0" borderId="10" xfId="4" applyFont="1" applyFill="1" applyBorder="1" applyAlignment="1">
      <alignment horizontal="center" vertical="center" wrapText="1"/>
    </xf>
    <xf numFmtId="0" fontId="13" fillId="0" borderId="10" xfId="0" applyFont="1" applyFill="1" applyBorder="1" applyAlignment="1">
      <alignment vertical="center" wrapText="1"/>
    </xf>
    <xf numFmtId="0" fontId="13" fillId="0" borderId="10" xfId="6" applyNumberFormat="1" applyFont="1" applyFill="1" applyBorder="1" applyAlignment="1">
      <alignment horizontal="center" vertical="center" wrapText="1"/>
    </xf>
    <xf numFmtId="0" fontId="13" fillId="0" borderId="10" xfId="0" applyFont="1" applyFill="1" applyBorder="1" applyAlignment="1">
      <alignment horizontal="left" vertical="center" wrapText="1"/>
    </xf>
    <xf numFmtId="1" fontId="13" fillId="10" borderId="10" xfId="0" applyNumberFormat="1" applyFont="1" applyFill="1" applyBorder="1" applyAlignment="1">
      <alignment horizontal="center" vertical="center" wrapText="1"/>
    </xf>
    <xf numFmtId="1" fontId="13" fillId="0" borderId="10" xfId="0" applyNumberFormat="1" applyFont="1" applyFill="1" applyBorder="1" applyAlignment="1">
      <alignment horizontal="center" vertical="center" wrapText="1"/>
    </xf>
    <xf numFmtId="0" fontId="13" fillId="10" borderId="10" xfId="0" applyFont="1" applyFill="1" applyBorder="1" applyAlignment="1">
      <alignment horizontal="center" vertical="center" wrapText="1"/>
    </xf>
    <xf numFmtId="3" fontId="13" fillId="10" borderId="10" xfId="0" applyNumberFormat="1" applyFont="1" applyFill="1" applyBorder="1" applyAlignment="1">
      <alignment horizontal="center" vertical="center" wrapText="1"/>
    </xf>
    <xf numFmtId="9" fontId="13" fillId="10" borderId="10" xfId="4" applyFont="1" applyFill="1" applyBorder="1" applyAlignment="1">
      <alignment horizontal="center" vertical="center"/>
    </xf>
    <xf numFmtId="14" fontId="13" fillId="10" borderId="10" xfId="0" applyNumberFormat="1"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13" fillId="0" borderId="10" xfId="0" applyFont="1" applyBorder="1" applyAlignment="1">
      <alignment horizontal="center" vertical="center"/>
    </xf>
    <xf numFmtId="9" fontId="13" fillId="0" borderId="10" xfId="0" quotePrefix="1" applyNumberFormat="1" applyFont="1" applyFill="1" applyBorder="1" applyAlignment="1">
      <alignment horizontal="center" vertical="center" wrapText="1"/>
    </xf>
    <xf numFmtId="0" fontId="13" fillId="10" borderId="10" xfId="0" applyFont="1" applyFill="1" applyBorder="1" applyAlignment="1">
      <alignment horizontal="center" vertical="center"/>
    </xf>
    <xf numFmtId="9" fontId="13" fillId="10" borderId="10" xfId="4" applyFont="1" applyFill="1" applyBorder="1" applyAlignment="1">
      <alignment horizontal="center" vertical="center" wrapText="1"/>
    </xf>
    <xf numFmtId="0" fontId="13" fillId="0" borderId="10" xfId="0" applyFont="1" applyBorder="1" applyAlignment="1">
      <alignment horizontal="center" vertical="center" wrapText="1"/>
    </xf>
    <xf numFmtId="9" fontId="13" fillId="0" borderId="10" xfId="0" applyNumberFormat="1" applyFont="1" applyBorder="1" applyAlignment="1">
      <alignment horizontal="center" vertical="center" wrapText="1"/>
    </xf>
    <xf numFmtId="0" fontId="1" fillId="0" borderId="10" xfId="0" applyFont="1" applyBorder="1" applyAlignment="1">
      <alignment horizontal="center" vertical="center"/>
    </xf>
    <xf numFmtId="9" fontId="1" fillId="0" borderId="10" xfId="0" applyNumberFormat="1" applyFont="1" applyBorder="1" applyAlignment="1">
      <alignment horizontal="center" vertical="center"/>
    </xf>
    <xf numFmtId="9" fontId="1" fillId="0" borderId="10" xfId="4" applyFont="1" applyBorder="1" applyAlignment="1">
      <alignment horizontal="center" vertical="center"/>
    </xf>
    <xf numFmtId="0" fontId="1" fillId="0" borderId="10" xfId="0" applyFont="1" applyFill="1" applyBorder="1" applyAlignment="1">
      <alignment horizontal="justify" vertical="center" wrapText="1"/>
    </xf>
    <xf numFmtId="0" fontId="1" fillId="0" borderId="10" xfId="0" applyFont="1" applyBorder="1" applyAlignment="1">
      <alignment horizontal="center" vertical="center"/>
    </xf>
    <xf numFmtId="9" fontId="1" fillId="0" borderId="10" xfId="0" applyNumberFormat="1" applyFont="1" applyBorder="1" applyAlignment="1">
      <alignment horizontal="center" vertical="center"/>
    </xf>
    <xf numFmtId="9" fontId="1" fillId="0" borderId="10" xfId="0" applyNumberFormat="1" applyFont="1" applyBorder="1" applyAlignment="1">
      <alignment horizontal="center" vertical="center"/>
    </xf>
    <xf numFmtId="0" fontId="14" fillId="11" borderId="19" xfId="0" applyFont="1" applyFill="1" applyBorder="1" applyAlignment="1">
      <alignment vertical="center" wrapText="1"/>
    </xf>
    <xf numFmtId="0" fontId="14" fillId="0" borderId="10" xfId="0" applyFont="1" applyFill="1" applyBorder="1" applyAlignment="1">
      <alignment horizontal="justify" vertical="center" wrapText="1"/>
    </xf>
    <xf numFmtId="0" fontId="14" fillId="11" borderId="21" xfId="0" applyFont="1" applyFill="1" applyBorder="1" applyAlignment="1">
      <alignment vertical="center" wrapText="1"/>
    </xf>
    <xf numFmtId="0" fontId="14" fillId="0" borderId="20" xfId="0" applyFont="1" applyFill="1" applyBorder="1" applyAlignment="1">
      <alignment horizontal="justify" vertical="center" wrapText="1"/>
    </xf>
    <xf numFmtId="14" fontId="18" fillId="0" borderId="10" xfId="0" applyNumberFormat="1" applyFont="1" applyFill="1" applyBorder="1" applyAlignment="1">
      <alignment horizontal="center" vertical="center" wrapText="1"/>
    </xf>
    <xf numFmtId="0" fontId="1" fillId="0" borderId="20" xfId="0" applyFont="1" applyBorder="1" applyAlignment="1">
      <alignment horizontal="justify" vertical="center"/>
    </xf>
    <xf numFmtId="0" fontId="1" fillId="3" borderId="20" xfId="0" applyFont="1" applyFill="1" applyBorder="1" applyAlignment="1">
      <alignment horizontal="justify" vertical="center"/>
    </xf>
    <xf numFmtId="0" fontId="18" fillId="0" borderId="10" xfId="0" applyFont="1" applyFill="1" applyBorder="1" applyAlignment="1">
      <alignment horizontal="justify" vertical="center" wrapText="1"/>
    </xf>
    <xf numFmtId="0" fontId="18" fillId="0" borderId="10" xfId="0" applyFont="1" applyBorder="1" applyAlignment="1">
      <alignment horizontal="center" vertical="center"/>
    </xf>
    <xf numFmtId="9" fontId="18" fillId="0" borderId="10" xfId="0" applyNumberFormat="1" applyFont="1" applyBorder="1" applyAlignment="1">
      <alignment horizontal="center" vertical="center"/>
    </xf>
    <xf numFmtId="0" fontId="1" fillId="0" borderId="10" xfId="0" applyFont="1" applyBorder="1" applyAlignment="1">
      <alignment horizontal="left" vertical="center" wrapText="1"/>
    </xf>
    <xf numFmtId="49" fontId="10" fillId="3" borderId="10" xfId="5" applyNumberFormat="1" applyFill="1" applyBorder="1" applyAlignment="1">
      <alignment horizontal="justify" vertical="center" wrapText="1"/>
    </xf>
    <xf numFmtId="0" fontId="1" fillId="10" borderId="0" xfId="0" applyFont="1" applyFill="1" applyAlignment="1">
      <alignment horizontal="center"/>
    </xf>
    <xf numFmtId="0" fontId="18" fillId="0" borderId="10" xfId="0" applyNumberFormat="1" applyFont="1" applyFill="1" applyBorder="1" applyAlignment="1">
      <alignment horizontal="center" vertical="center" wrapText="1"/>
    </xf>
    <xf numFmtId="1" fontId="18" fillId="0" borderId="10" xfId="0" applyNumberFormat="1" applyFont="1" applyFill="1" applyBorder="1" applyAlignment="1">
      <alignment horizontal="center" vertical="center" wrapText="1"/>
    </xf>
    <xf numFmtId="0" fontId="18" fillId="0" borderId="10" xfId="0" applyFont="1" applyBorder="1" applyAlignment="1">
      <alignment horizontal="center" vertical="center" wrapText="1"/>
    </xf>
    <xf numFmtId="9" fontId="13" fillId="0" borderId="10" xfId="0" applyNumberFormat="1"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0" xfId="0" applyFont="1" applyFill="1" applyBorder="1" applyAlignment="1">
      <alignment horizontal="justify" vertical="center" wrapText="1"/>
    </xf>
    <xf numFmtId="9" fontId="13" fillId="10" borderId="10" xfId="0" applyNumberFormat="1" applyFont="1" applyFill="1" applyBorder="1" applyAlignment="1">
      <alignment horizontal="center" vertical="center" wrapText="1"/>
    </xf>
    <xf numFmtId="9" fontId="1" fillId="10" borderId="10" xfId="0" applyNumberFormat="1" applyFont="1" applyFill="1" applyBorder="1" applyAlignment="1">
      <alignment horizontal="center" vertical="center" wrapText="1"/>
    </xf>
    <xf numFmtId="14" fontId="13" fillId="0" borderId="10" xfId="0" applyNumberFormat="1" applyFont="1" applyFill="1" applyBorder="1" applyAlignment="1">
      <alignment horizontal="center" vertical="center" wrapText="1"/>
    </xf>
    <xf numFmtId="0" fontId="1" fillId="0" borderId="10" xfId="0" applyFont="1" applyBorder="1" applyAlignment="1">
      <alignment horizontal="center" vertical="center"/>
    </xf>
    <xf numFmtId="0" fontId="1" fillId="3" borderId="10" xfId="0" applyFont="1" applyFill="1" applyBorder="1" applyAlignment="1">
      <alignment horizontal="center" vertical="center"/>
    </xf>
    <xf numFmtId="9" fontId="1" fillId="4" borderId="10" xfId="4" applyNumberFormat="1" applyFont="1" applyFill="1" applyBorder="1" applyAlignment="1">
      <alignment horizontal="center" vertical="center"/>
    </xf>
    <xf numFmtId="0" fontId="1" fillId="0" borderId="22" xfId="0" applyFont="1" applyBorder="1" applyAlignment="1">
      <alignment horizontal="center" vertical="center" wrapText="1"/>
    </xf>
    <xf numFmtId="9" fontId="18" fillId="10" borderId="10" xfId="0" applyNumberFormat="1" applyFont="1" applyFill="1" applyBorder="1" applyAlignment="1">
      <alignment horizontal="center" vertical="center" wrapText="1"/>
    </xf>
    <xf numFmtId="0" fontId="1" fillId="0" borderId="23" xfId="0" applyFont="1" applyBorder="1" applyAlignment="1">
      <alignment horizontal="justify" vertical="center"/>
    </xf>
    <xf numFmtId="0" fontId="1" fillId="3" borderId="24" xfId="0" applyFont="1" applyFill="1" applyBorder="1" applyAlignment="1">
      <alignment horizontal="justify" vertical="center"/>
    </xf>
    <xf numFmtId="0" fontId="19" fillId="0" borderId="10" xfId="0" applyFont="1" applyFill="1" applyBorder="1" applyAlignment="1">
      <alignment horizontal="justify" vertical="center" wrapText="1"/>
    </xf>
    <xf numFmtId="0" fontId="1" fillId="3" borderId="25" xfId="0" applyFont="1" applyFill="1" applyBorder="1" applyAlignment="1">
      <alignment horizontal="justify" vertical="center" wrapText="1"/>
    </xf>
    <xf numFmtId="0" fontId="1" fillId="3" borderId="25" xfId="0" applyFont="1" applyFill="1" applyBorder="1" applyAlignment="1">
      <alignment horizontal="left" vertical="center" wrapText="1"/>
    </xf>
    <xf numFmtId="0" fontId="13" fillId="0" borderId="27" xfId="0" applyFont="1" applyFill="1" applyBorder="1" applyAlignment="1">
      <alignment horizontal="center" vertical="center" wrapText="1"/>
    </xf>
    <xf numFmtId="9" fontId="13" fillId="0" borderId="23" xfId="0" applyNumberFormat="1" applyFont="1" applyFill="1" applyBorder="1" applyAlignment="1">
      <alignment horizontal="center" vertical="center" wrapText="1"/>
    </xf>
    <xf numFmtId="0" fontId="13" fillId="0" borderId="23" xfId="0" applyFont="1" applyFill="1" applyBorder="1" applyAlignment="1">
      <alignment horizontal="justify" vertical="center" wrapText="1"/>
    </xf>
    <xf numFmtId="14" fontId="13" fillId="0" borderId="23" xfId="0" applyNumberFormat="1" applyFont="1" applyFill="1" applyBorder="1" applyAlignment="1">
      <alignment horizontal="center" vertical="center" wrapText="1"/>
    </xf>
    <xf numFmtId="0" fontId="13" fillId="0" borderId="23" xfId="0" applyFont="1" applyFill="1" applyBorder="1" applyAlignment="1">
      <alignment horizontal="center" vertical="center" wrapText="1"/>
    </xf>
    <xf numFmtId="9" fontId="13" fillId="10" borderId="23" xfId="0" applyNumberFormat="1" applyFont="1" applyFill="1" applyBorder="1" applyAlignment="1">
      <alignment horizontal="center" vertical="center" wrapText="1"/>
    </xf>
    <xf numFmtId="0" fontId="13" fillId="10" borderId="23" xfId="0" applyFont="1" applyFill="1" applyBorder="1" applyAlignment="1">
      <alignment horizontal="center" vertical="center" wrapText="1"/>
    </xf>
    <xf numFmtId="0" fontId="13" fillId="0" borderId="23" xfId="0" applyFont="1" applyBorder="1" applyAlignment="1">
      <alignment horizontal="center" vertical="center" wrapText="1"/>
    </xf>
    <xf numFmtId="0" fontId="14" fillId="0" borderId="23" xfId="0" applyFont="1" applyBorder="1" applyAlignment="1">
      <alignment horizontal="justify" vertical="center" wrapText="1"/>
    </xf>
    <xf numFmtId="0" fontId="1" fillId="3" borderId="23" xfId="0" applyFont="1" applyFill="1" applyBorder="1" applyAlignment="1">
      <alignment horizontal="justify" vertical="center"/>
    </xf>
    <xf numFmtId="9" fontId="1" fillId="0" borderId="23" xfId="0" applyNumberFormat="1" applyFont="1" applyBorder="1" applyAlignment="1">
      <alignment horizontal="center" vertical="center"/>
    </xf>
    <xf numFmtId="0" fontId="13" fillId="0" borderId="27" xfId="0" applyFont="1" applyBorder="1" applyAlignment="1">
      <alignment horizontal="center" vertical="center" wrapText="1"/>
    </xf>
    <xf numFmtId="0" fontId="1" fillId="0" borderId="10" xfId="0" applyFont="1" applyBorder="1" applyAlignment="1">
      <alignment horizontal="center" wrapText="1"/>
    </xf>
    <xf numFmtId="0" fontId="1" fillId="0" borderId="10" xfId="0" applyFont="1" applyBorder="1"/>
    <xf numFmtId="0" fontId="1" fillId="0" borderId="27" xfId="0" applyFont="1" applyBorder="1" applyAlignment="1">
      <alignment horizontal="center" wrapText="1"/>
    </xf>
    <xf numFmtId="0" fontId="1" fillId="0" borderId="27" xfId="0" applyFont="1" applyBorder="1"/>
    <xf numFmtId="0" fontId="13" fillId="0" borderId="10" xfId="0" applyFont="1" applyBorder="1" applyAlignment="1">
      <alignment horizontal="center"/>
    </xf>
    <xf numFmtId="9" fontId="13" fillId="0" borderId="10" xfId="0" applyNumberFormat="1" applyFont="1" applyBorder="1" applyAlignment="1">
      <alignment horizontal="center" vertical="center"/>
    </xf>
    <xf numFmtId="0" fontId="13" fillId="0" borderId="27" xfId="0" applyFont="1" applyBorder="1" applyAlignment="1">
      <alignment horizontal="center"/>
    </xf>
    <xf numFmtId="0" fontId="13" fillId="0" borderId="27" xfId="0" applyNumberFormat="1" applyFont="1" applyBorder="1" applyAlignment="1">
      <alignment horizontal="center" vertical="center"/>
    </xf>
    <xf numFmtId="9" fontId="13" fillId="10" borderId="10" xfId="0" applyNumberFormat="1" applyFont="1" applyFill="1" applyBorder="1" applyAlignment="1">
      <alignment horizontal="center" vertical="center"/>
    </xf>
    <xf numFmtId="0" fontId="13" fillId="0" borderId="10" xfId="0" applyFont="1" applyBorder="1" applyAlignment="1">
      <alignment horizontal="justify" vertical="center"/>
    </xf>
    <xf numFmtId="14" fontId="13" fillId="0" borderId="10" xfId="0" applyNumberFormat="1" applyFont="1" applyBorder="1" applyAlignment="1">
      <alignment horizontal="center" vertical="center"/>
    </xf>
    <xf numFmtId="0" fontId="13" fillId="10" borderId="27" xfId="0" applyFont="1" applyFill="1" applyBorder="1" applyAlignment="1">
      <alignment horizontal="center" vertical="center"/>
    </xf>
    <xf numFmtId="0" fontId="13" fillId="0" borderId="27" xfId="0" applyFont="1" applyBorder="1" applyAlignment="1">
      <alignment horizontal="justify" vertical="center"/>
    </xf>
    <xf numFmtId="14" fontId="13" fillId="0" borderId="27" xfId="0" applyNumberFormat="1" applyFont="1" applyBorder="1" applyAlignment="1">
      <alignment horizontal="center" vertical="center"/>
    </xf>
    <xf numFmtId="0" fontId="1" fillId="10" borderId="10" xfId="0" applyFont="1" applyFill="1" applyBorder="1" applyAlignment="1">
      <alignment horizontal="center" vertical="center"/>
    </xf>
    <xf numFmtId="0" fontId="1" fillId="10" borderId="10" xfId="0" applyNumberFormat="1" applyFont="1" applyFill="1" applyBorder="1" applyAlignment="1">
      <alignment horizontal="center" vertical="center"/>
    </xf>
    <xf numFmtId="0" fontId="1" fillId="0" borderId="10" xfId="4" applyNumberFormat="1" applyFont="1" applyBorder="1" applyAlignment="1">
      <alignment horizontal="center" vertical="center"/>
    </xf>
    <xf numFmtId="9" fontId="1" fillId="0" borderId="10" xfId="4" applyFont="1" applyBorder="1" applyAlignment="1">
      <alignment horizontal="justify" vertical="center"/>
    </xf>
    <xf numFmtId="9" fontId="1" fillId="3" borderId="10" xfId="4" applyFont="1" applyFill="1" applyBorder="1" applyAlignment="1">
      <alignment horizontal="justify" vertical="center"/>
    </xf>
    <xf numFmtId="9" fontId="1" fillId="3" borderId="10" xfId="4" applyFont="1" applyFill="1" applyBorder="1" applyAlignment="1">
      <alignment horizontal="justify" vertical="center" wrapText="1"/>
    </xf>
    <xf numFmtId="0" fontId="11" fillId="0" borderId="0" xfId="0" applyFont="1" applyBorder="1" applyAlignment="1" applyProtection="1">
      <alignment horizontal="center"/>
      <protection locked="0"/>
    </xf>
    <xf numFmtId="0" fontId="2" fillId="17" borderId="10" xfId="0" applyFont="1" applyFill="1" applyBorder="1" applyAlignment="1" applyProtection="1">
      <alignment horizontal="center" vertical="center" wrapText="1"/>
    </xf>
    <xf numFmtId="9" fontId="1" fillId="3" borderId="10" xfId="4" applyNumberFormat="1" applyFont="1" applyFill="1" applyBorder="1" applyAlignment="1">
      <alignment horizontal="center" vertical="center"/>
    </xf>
    <xf numFmtId="0" fontId="1" fillId="3" borderId="10" xfId="4" applyNumberFormat="1" applyFont="1" applyFill="1" applyBorder="1" applyAlignment="1">
      <alignment horizontal="center" vertical="center"/>
    </xf>
    <xf numFmtId="9" fontId="1" fillId="3" borderId="10" xfId="4" applyFont="1" applyFill="1" applyBorder="1" applyAlignment="1">
      <alignment horizontal="center" vertical="center"/>
    </xf>
    <xf numFmtId="9" fontId="1" fillId="0" borderId="0" xfId="0" applyNumberFormat="1" applyFont="1"/>
    <xf numFmtId="9" fontId="1" fillId="0" borderId="0" xfId="4" applyFont="1"/>
    <xf numFmtId="0" fontId="13" fillId="0" borderId="10" xfId="0" applyFont="1" applyFill="1" applyBorder="1" applyAlignment="1">
      <alignment horizontal="justify" vertical="center" wrapText="1"/>
    </xf>
    <xf numFmtId="0" fontId="1" fillId="10" borderId="0" xfId="0" applyFont="1" applyFill="1"/>
    <xf numFmtId="9" fontId="1" fillId="0" borderId="10" xfId="0" applyNumberFormat="1" applyFont="1" applyFill="1" applyBorder="1" applyAlignment="1">
      <alignment horizontal="center" vertical="center" wrapText="1"/>
    </xf>
    <xf numFmtId="164" fontId="1" fillId="0" borderId="10" xfId="4" applyNumberFormat="1" applyFont="1" applyFill="1" applyBorder="1" applyAlignment="1">
      <alignment horizontal="center" vertical="center" wrapText="1"/>
    </xf>
    <xf numFmtId="9" fontId="1" fillId="0" borderId="10" xfId="4" applyFont="1" applyFill="1" applyBorder="1" applyAlignment="1">
      <alignment horizontal="center" vertical="center" wrapText="1"/>
    </xf>
    <xf numFmtId="0" fontId="20" fillId="3" borderId="10" xfId="0" applyFont="1" applyFill="1" applyBorder="1" applyAlignment="1">
      <alignment horizontal="justify" vertical="center"/>
    </xf>
    <xf numFmtId="0" fontId="1" fillId="10" borderId="10" xfId="0" applyFont="1" applyFill="1" applyBorder="1" applyAlignment="1">
      <alignment horizontal="center" vertical="center" wrapText="1"/>
    </xf>
    <xf numFmtId="0" fontId="1" fillId="10" borderId="10" xfId="4" applyNumberFormat="1" applyFont="1" applyFill="1" applyBorder="1" applyAlignment="1">
      <alignment horizontal="center" vertical="center"/>
    </xf>
    <xf numFmtId="9" fontId="1" fillId="10" borderId="10" xfId="4" applyFont="1" applyFill="1" applyBorder="1" applyAlignment="1">
      <alignment horizontal="center" vertical="center"/>
    </xf>
    <xf numFmtId="9" fontId="1" fillId="10" borderId="10" xfId="4" applyNumberFormat="1" applyFont="1" applyFill="1" applyBorder="1" applyAlignment="1">
      <alignment horizontal="center" vertical="center"/>
    </xf>
    <xf numFmtId="0" fontId="21"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2" xfId="0" applyFont="1" applyBorder="1" applyAlignment="1">
      <alignment vertical="center" wrapText="1"/>
    </xf>
    <xf numFmtId="0" fontId="0" fillId="0" borderId="31" xfId="0" applyBorder="1" applyAlignment="1">
      <alignment horizontal="center" vertical="center"/>
    </xf>
    <xf numFmtId="0" fontId="0" fillId="0" borderId="31" xfId="0" applyBorder="1" applyAlignment="1">
      <alignment horizontal="justify" vertical="center" wrapText="1"/>
    </xf>
    <xf numFmtId="0" fontId="11" fillId="9" borderId="12" xfId="0" applyFont="1" applyFill="1" applyBorder="1" applyAlignment="1">
      <alignment horizontal="center" vertical="center" wrapText="1"/>
    </xf>
    <xf numFmtId="0" fontId="11" fillId="9" borderId="13" xfId="0" applyFont="1" applyFill="1" applyBorder="1" applyAlignment="1">
      <alignment horizontal="center" vertical="center" wrapText="1"/>
    </xf>
    <xf numFmtId="0" fontId="11" fillId="9" borderId="14" xfId="0" applyFont="1" applyFill="1" applyBorder="1" applyAlignment="1">
      <alignment horizontal="center" vertical="center" wrapText="1"/>
    </xf>
    <xf numFmtId="9" fontId="13" fillId="0" borderId="10" xfId="0" applyNumberFormat="1"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1" fillId="7" borderId="15" xfId="0" applyFont="1" applyFill="1" applyBorder="1" applyAlignment="1">
      <alignment horizontal="center" wrapText="1"/>
    </xf>
    <xf numFmtId="0" fontId="11" fillId="7" borderId="28" xfId="0" applyFont="1" applyFill="1" applyBorder="1" applyAlignment="1" applyProtection="1">
      <alignment horizontal="center"/>
      <protection locked="0"/>
    </xf>
    <xf numFmtId="0" fontId="11" fillId="7" borderId="30" xfId="0" applyFont="1" applyFill="1" applyBorder="1" applyAlignment="1" applyProtection="1">
      <alignment horizontal="center"/>
      <protection locked="0"/>
    </xf>
    <xf numFmtId="0" fontId="11" fillId="7" borderId="29" xfId="0" applyFont="1" applyFill="1" applyBorder="1" applyAlignment="1" applyProtection="1">
      <alignment horizontal="center"/>
      <protection locked="0"/>
    </xf>
    <xf numFmtId="0" fontId="11" fillId="7" borderId="15" xfId="0" applyFont="1" applyFill="1" applyBorder="1" applyAlignment="1" applyProtection="1">
      <alignment horizontal="center"/>
      <protection locked="0"/>
    </xf>
    <xf numFmtId="0" fontId="13" fillId="0" borderId="10" xfId="0" applyFont="1" applyFill="1" applyBorder="1" applyAlignment="1">
      <alignment horizontal="justify" vertical="center" wrapText="1"/>
    </xf>
    <xf numFmtId="9" fontId="1" fillId="0" borderId="22" xfId="0" applyNumberFormat="1" applyFont="1" applyFill="1" applyBorder="1" applyAlignment="1">
      <alignment horizontal="center" vertical="center" wrapText="1"/>
    </xf>
    <xf numFmtId="9" fontId="1" fillId="0" borderId="26" xfId="0" applyNumberFormat="1" applyFont="1" applyFill="1" applyBorder="1" applyAlignment="1">
      <alignment horizontal="center" vertical="center" wrapText="1"/>
    </xf>
    <xf numFmtId="9" fontId="1" fillId="0" borderId="20" xfId="0" applyNumberFormat="1" applyFont="1" applyFill="1" applyBorder="1" applyAlignment="1">
      <alignment horizontal="center" vertical="center" wrapText="1"/>
    </xf>
    <xf numFmtId="9" fontId="1" fillId="0" borderId="10"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9" fontId="1" fillId="3" borderId="22" xfId="4" applyFont="1" applyFill="1" applyBorder="1" applyAlignment="1">
      <alignment horizontal="center" vertical="center"/>
    </xf>
    <xf numFmtId="9" fontId="1" fillId="3" borderId="26" xfId="4" applyFont="1" applyFill="1" applyBorder="1" applyAlignment="1">
      <alignment horizontal="center" vertical="center"/>
    </xf>
    <xf numFmtId="9" fontId="1" fillId="3" borderId="20" xfId="4" applyFont="1" applyFill="1" applyBorder="1" applyAlignment="1">
      <alignment horizontal="center" vertical="center"/>
    </xf>
    <xf numFmtId="164" fontId="1" fillId="0" borderId="10" xfId="4" applyNumberFormat="1" applyFont="1" applyFill="1" applyBorder="1" applyAlignment="1">
      <alignment horizontal="center" vertical="center" wrapText="1"/>
    </xf>
    <xf numFmtId="9" fontId="1" fillId="0" borderId="10" xfId="4" applyFont="1" applyFill="1" applyBorder="1" applyAlignment="1">
      <alignment horizontal="center" vertical="center" wrapText="1"/>
    </xf>
    <xf numFmtId="0" fontId="1" fillId="0" borderId="10" xfId="0" applyFont="1" applyFill="1" applyBorder="1" applyAlignment="1">
      <alignment horizontal="justify" vertical="center" wrapText="1"/>
    </xf>
    <xf numFmtId="10" fontId="1" fillId="0" borderId="10" xfId="4" applyNumberFormat="1"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22"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20" xfId="0" applyFont="1" applyFill="1" applyBorder="1" applyAlignment="1">
      <alignment horizontal="center" vertical="center" wrapText="1"/>
    </xf>
    <xf numFmtId="164" fontId="1" fillId="0" borderId="22" xfId="4" applyNumberFormat="1" applyFont="1" applyFill="1" applyBorder="1" applyAlignment="1">
      <alignment horizontal="center" vertical="center" wrapText="1"/>
    </xf>
    <xf numFmtId="164" fontId="1" fillId="0" borderId="26" xfId="4" applyNumberFormat="1" applyFont="1" applyFill="1" applyBorder="1" applyAlignment="1">
      <alignment horizontal="center" vertical="center" wrapText="1"/>
    </xf>
    <xf numFmtId="164" fontId="1" fillId="0" borderId="20" xfId="4" applyNumberFormat="1" applyFont="1" applyFill="1" applyBorder="1" applyAlignment="1">
      <alignment horizontal="center" vertical="center" wrapText="1"/>
    </xf>
    <xf numFmtId="9" fontId="13" fillId="0" borderId="22" xfId="0" applyNumberFormat="1" applyFont="1" applyFill="1" applyBorder="1" applyAlignment="1">
      <alignment horizontal="center" vertical="center" wrapText="1"/>
    </xf>
    <xf numFmtId="9" fontId="13" fillId="0" borderId="20" xfId="0" applyNumberFormat="1" applyFont="1" applyFill="1" applyBorder="1" applyAlignment="1">
      <alignment horizontal="center" vertical="center" wrapText="1"/>
    </xf>
    <xf numFmtId="9" fontId="13" fillId="0" borderId="26" xfId="0" applyNumberFormat="1"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20" xfId="0" applyFont="1" applyFill="1" applyBorder="1" applyAlignment="1">
      <alignment horizontal="center" vertical="center" wrapText="1"/>
    </xf>
    <xf numFmtId="9" fontId="19" fillId="0" borderId="22" xfId="0" applyNumberFormat="1" applyFont="1" applyFill="1" applyBorder="1" applyAlignment="1">
      <alignment horizontal="center" vertical="center" wrapText="1"/>
    </xf>
    <xf numFmtId="9" fontId="19" fillId="0" borderId="26" xfId="0" applyNumberFormat="1" applyFont="1" applyFill="1" applyBorder="1" applyAlignment="1">
      <alignment horizontal="center" vertical="center" wrapText="1"/>
    </xf>
    <xf numFmtId="9" fontId="19" fillId="0" borderId="20" xfId="0" applyNumberFormat="1" applyFont="1" applyFill="1" applyBorder="1" applyAlignment="1">
      <alignment horizontal="center" vertical="center" wrapText="1"/>
    </xf>
    <xf numFmtId="0" fontId="1" fillId="0" borderId="10" xfId="0" applyFont="1" applyFill="1" applyBorder="1" applyAlignment="1">
      <alignment horizontal="center" wrapText="1"/>
    </xf>
    <xf numFmtId="0" fontId="1" fillId="0" borderId="11" xfId="0" applyFont="1" applyFill="1" applyBorder="1" applyAlignment="1">
      <alignment horizontal="center" wrapText="1"/>
    </xf>
    <xf numFmtId="0" fontId="1" fillId="12" borderId="11" xfId="0" applyFont="1" applyFill="1" applyBorder="1" applyAlignment="1">
      <alignment horizontal="center" wrapText="1"/>
    </xf>
    <xf numFmtId="0" fontId="1" fillId="0" borderId="17" xfId="0" applyFont="1" applyFill="1" applyBorder="1" applyAlignment="1">
      <alignment horizontal="center" wrapText="1"/>
    </xf>
    <xf numFmtId="0" fontId="1" fillId="0" borderId="0" xfId="0" applyFont="1" applyFill="1" applyBorder="1" applyAlignment="1">
      <alignment horizontal="center" wrapText="1"/>
    </xf>
    <xf numFmtId="0" fontId="1" fillId="12" borderId="0" xfId="0" applyFont="1" applyFill="1" applyBorder="1" applyAlignment="1">
      <alignment horizontal="center" wrapText="1"/>
    </xf>
    <xf numFmtId="0" fontId="1" fillId="0" borderId="18" xfId="0" applyFont="1" applyFill="1" applyBorder="1" applyAlignment="1">
      <alignment horizontal="center" wrapText="1"/>
    </xf>
    <xf numFmtId="164" fontId="1" fillId="0" borderId="10" xfId="0" applyNumberFormat="1" applyFont="1" applyFill="1" applyBorder="1" applyAlignment="1">
      <alignment horizontal="center" vertical="center" wrapText="1"/>
    </xf>
    <xf numFmtId="0" fontId="11" fillId="0" borderId="16" xfId="1" applyFont="1" applyFill="1" applyBorder="1" applyAlignment="1">
      <alignment horizontal="center" vertical="center"/>
    </xf>
    <xf numFmtId="0" fontId="11" fillId="0" borderId="0" xfId="1" applyFont="1" applyFill="1" applyBorder="1" applyAlignment="1">
      <alignment horizontal="center" vertical="center"/>
    </xf>
    <xf numFmtId="0" fontId="11" fillId="12" borderId="0" xfId="1" applyFont="1" applyFill="1" applyBorder="1" applyAlignment="1">
      <alignment horizontal="center" vertical="center"/>
    </xf>
    <xf numFmtId="0" fontId="11" fillId="0" borderId="16" xfId="2" applyFont="1" applyFill="1" applyBorder="1" applyAlignment="1">
      <alignment horizontal="center" vertical="center"/>
    </xf>
    <xf numFmtId="0" fontId="11" fillId="0" borderId="0" xfId="2" applyFont="1" applyFill="1" applyBorder="1" applyAlignment="1">
      <alignment horizontal="center" vertical="center"/>
    </xf>
    <xf numFmtId="0" fontId="11" fillId="12" borderId="0" xfId="2" applyFont="1" applyFill="1" applyBorder="1" applyAlignment="1">
      <alignment horizontal="center" vertical="center"/>
    </xf>
    <xf numFmtId="9" fontId="1" fillId="0" borderId="10" xfId="4" applyNumberFormat="1" applyFont="1" applyFill="1" applyBorder="1" applyAlignment="1">
      <alignment horizontal="center" vertical="center" wrapText="1"/>
    </xf>
    <xf numFmtId="10" fontId="15" fillId="0" borderId="10" xfId="0" applyNumberFormat="1" applyFont="1" applyBorder="1" applyAlignment="1">
      <alignment horizontal="center" vertical="center"/>
    </xf>
    <xf numFmtId="0" fontId="15" fillId="0" borderId="10" xfId="0" applyFont="1" applyBorder="1" applyAlignment="1">
      <alignment horizontal="center" vertical="center"/>
    </xf>
    <xf numFmtId="9" fontId="1" fillId="0" borderId="22" xfId="4" applyFont="1" applyFill="1" applyBorder="1" applyAlignment="1">
      <alignment horizontal="center" vertical="center" wrapText="1"/>
    </xf>
    <xf numFmtId="9" fontId="1" fillId="0" borderId="26" xfId="4" applyFont="1" applyFill="1" applyBorder="1" applyAlignment="1">
      <alignment horizontal="center" vertical="center" wrapText="1"/>
    </xf>
    <xf numFmtId="9" fontId="1" fillId="0" borderId="20" xfId="4" applyFont="1" applyFill="1" applyBorder="1" applyAlignment="1">
      <alignment horizontal="center" vertical="center" wrapText="1"/>
    </xf>
    <xf numFmtId="9" fontId="1" fillId="0" borderId="22" xfId="4" applyNumberFormat="1" applyFont="1" applyFill="1" applyBorder="1" applyAlignment="1">
      <alignment horizontal="center" vertical="center" wrapText="1"/>
    </xf>
    <xf numFmtId="9" fontId="1" fillId="0" borderId="26" xfId="4" applyNumberFormat="1" applyFont="1" applyFill="1" applyBorder="1" applyAlignment="1">
      <alignment horizontal="center" vertical="center" wrapText="1"/>
    </xf>
    <xf numFmtId="9" fontId="1" fillId="0" borderId="20" xfId="4" applyNumberFormat="1" applyFont="1" applyFill="1" applyBorder="1" applyAlignment="1">
      <alignment horizontal="center" vertical="center" wrapText="1"/>
    </xf>
    <xf numFmtId="9" fontId="13" fillId="10" borderId="10" xfId="0" applyNumberFormat="1" applyFont="1" applyFill="1" applyBorder="1" applyAlignment="1">
      <alignment horizontal="center" vertical="center" wrapText="1"/>
    </xf>
    <xf numFmtId="0" fontId="13" fillId="10" borderId="10" xfId="0" applyFont="1" applyFill="1" applyBorder="1" applyAlignment="1">
      <alignment horizontal="center" vertical="center" wrapText="1"/>
    </xf>
    <xf numFmtId="0" fontId="21" fillId="18" borderId="12" xfId="0" applyFont="1" applyFill="1" applyBorder="1" applyAlignment="1">
      <alignment horizontal="center" vertical="center" wrapText="1"/>
    </xf>
    <xf numFmtId="0" fontId="21" fillId="18" borderId="13" xfId="0" applyFont="1" applyFill="1" applyBorder="1" applyAlignment="1">
      <alignment horizontal="center" vertical="center" wrapText="1"/>
    </xf>
    <xf numFmtId="0" fontId="21" fillId="18" borderId="14" xfId="0" applyFont="1" applyFill="1" applyBorder="1" applyAlignment="1">
      <alignment horizontal="center" vertical="center" wrapText="1"/>
    </xf>
    <xf numFmtId="0" fontId="2" fillId="2" borderId="3"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cellXfs>
  <cellStyles count="7">
    <cellStyle name="Hipervínculo" xfId="5" builtinId="8"/>
    <cellStyle name="Millares" xfId="6" builtinId="3"/>
    <cellStyle name="Millares [0]" xfId="3" builtinId="6"/>
    <cellStyle name="Normal" xfId="0" builtinId="0"/>
    <cellStyle name="Normal 10" xfId="2" xr:uid="{00000000-0005-0000-0000-000004000000}"/>
    <cellStyle name="Normal 2 6" xfId="1" xr:uid="{00000000-0005-0000-0000-000005000000}"/>
    <cellStyle name="Porcentaje" xfId="4" builtinId="5"/>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197698</xdr:colOff>
      <xdr:row>0</xdr:row>
      <xdr:rowOff>63500</xdr:rowOff>
    </xdr:from>
    <xdr:to>
      <xdr:col>2</xdr:col>
      <xdr:colOff>1841500</xdr:colOff>
      <xdr:row>3</xdr:row>
      <xdr:rowOff>2964</xdr:rowOff>
    </xdr:to>
    <xdr:pic>
      <xdr:nvPicPr>
        <xdr:cNvPr id="5" name="Imagen 4">
          <a:extLst>
            <a:ext uri="{FF2B5EF4-FFF2-40B4-BE49-F238E27FC236}">
              <a16:creationId xmlns:a16="http://schemas.microsoft.com/office/drawing/2014/main" id="{1E13165D-2CFE-4719-A4E7-7CAA785867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7698" y="63500"/>
          <a:ext cx="4945802" cy="12253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Plan%20de%20Acci&#243;n%20SUB%20FORTALECIMIENTO%20anual%20_versi&#243;n%20para%20revisi&#243;n%20OPA_2601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wnloads\Plan%20de%20Acci&#243;n%20UAEAE%20-%20SACI%202701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UARIO\Downloads\Plan%20de%20Acci&#243;n%20SUB%20FORTALECIMIENTO%20anual%20_versi&#243;n%20para%20revisi&#243;n%20OPA_26012021%2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SUARIO\Downloads\Plan%20de%20Accio&#769;n%20UAEAE%20V.%202501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ersonal/wforero_alimentosparaaprender_gov_co/Documents/Formato%20Plan%20de%20Acci&#243;n%20UAEAE%202021%20-%20consolidad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USUARIO\Downloads\1.%20Formato%20Plan%20de%20Acci&#243;n%20UAEAE%202021%20-%20consolidado_28-01-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ariafernandarevelo\Library\Containers\com.microsoft.Excel\Data\Documents\C:\Users\USUARIO\Downloads\Plan%20de%20Accio&#769;n%20UAEAE%20V.%20250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limentosparaaprender.gov.co/politicas-y-lineamientos/proyectos-normativos-para-aportes-ciudadanos-uapa-2021Se%20adjuntan%20los%20plan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N120"/>
  <sheetViews>
    <sheetView tabSelected="1" topLeftCell="E1" zoomScale="70" zoomScaleNormal="70" workbookViewId="0">
      <pane ySplit="6" topLeftCell="A26" activePane="bottomLeft" state="frozen"/>
      <selection activeCell="L1" sqref="L1"/>
      <selection pane="bottomLeft" activeCell="E28" sqref="E28"/>
    </sheetView>
  </sheetViews>
  <sheetFormatPr baseColWidth="10" defaultColWidth="11.5703125" defaultRowHeight="15.75" x14ac:dyDescent="0.25"/>
  <cols>
    <col min="1" max="2" width="24.7109375" style="52" customWidth="1"/>
    <col min="3" max="3" width="33" style="53" customWidth="1"/>
    <col min="4" max="4" width="33" style="54" customWidth="1"/>
    <col min="5" max="6" width="39" style="53" customWidth="1"/>
    <col min="7" max="8" width="43.7109375" style="53" customWidth="1"/>
    <col min="9" max="9" width="27.42578125" style="55" customWidth="1"/>
    <col min="10" max="10" width="19.7109375" style="108" customWidth="1"/>
    <col min="11" max="11" width="43.28515625" style="53" customWidth="1"/>
    <col min="12" max="12" width="14.42578125" style="55" customWidth="1"/>
    <col min="13" max="13" width="17" style="55" customWidth="1"/>
    <col min="14" max="14" width="26" style="52" customWidth="1"/>
    <col min="15" max="15" width="27.28515625" style="52" customWidth="1"/>
    <col min="16" max="17" width="26.42578125" style="55" customWidth="1"/>
    <col min="18" max="18" width="25.42578125" style="55" customWidth="1"/>
    <col min="19" max="19" width="26.28515625" style="55" customWidth="1"/>
    <col min="20" max="20" width="22.28515625" style="52" customWidth="1"/>
    <col min="21" max="21" width="47.7109375" style="1" customWidth="1"/>
    <col min="22" max="22" width="39.7109375" style="1" customWidth="1"/>
    <col min="23" max="23" width="25.7109375" style="1" customWidth="1"/>
    <col min="24" max="24" width="47.7109375" style="1" customWidth="1"/>
    <col min="25" max="25" width="43.5703125" style="1" customWidth="1"/>
    <col min="26" max="26" width="25.7109375" style="1" hidden="1" customWidth="1"/>
    <col min="27" max="29" width="25.7109375" style="1" customWidth="1"/>
    <col min="30" max="30" width="25.7109375" style="1" hidden="1" customWidth="1"/>
    <col min="31" max="33" width="25.7109375" style="1" customWidth="1"/>
    <col min="34" max="35" width="25.7109375" style="1" hidden="1" customWidth="1"/>
    <col min="36" max="36" width="39" style="1" customWidth="1"/>
    <col min="37" max="37" width="40.7109375" style="1" customWidth="1"/>
    <col min="38" max="38" width="35.7109375" style="1" customWidth="1"/>
    <col min="39" max="39" width="41.85546875" style="1" customWidth="1"/>
    <col min="40" max="40" width="40.42578125" style="1" customWidth="1"/>
    <col min="41" max="16384" width="11.5703125" style="1"/>
  </cols>
  <sheetData>
    <row r="1" spans="1:40" ht="35.25" customHeight="1" x14ac:dyDescent="0.25">
      <c r="A1" s="221"/>
      <c r="B1" s="221"/>
      <c r="C1" s="221"/>
      <c r="D1" s="229" t="s">
        <v>48</v>
      </c>
      <c r="E1" s="230"/>
      <c r="F1" s="230"/>
      <c r="G1" s="230"/>
      <c r="H1" s="230"/>
      <c r="I1" s="230"/>
      <c r="J1" s="231"/>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row>
    <row r="2" spans="1:40" ht="35.25" customHeight="1" x14ac:dyDescent="0.25">
      <c r="A2" s="221"/>
      <c r="B2" s="221"/>
      <c r="C2" s="221"/>
      <c r="D2" s="232" t="s">
        <v>49</v>
      </c>
      <c r="E2" s="233"/>
      <c r="F2" s="233"/>
      <c r="G2" s="233"/>
      <c r="H2" s="233"/>
      <c r="I2" s="233"/>
      <c r="J2" s="234"/>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row>
    <row r="3" spans="1:40" ht="31.5" customHeight="1" thickBot="1" x14ac:dyDescent="0.3">
      <c r="A3" s="221"/>
      <c r="B3" s="221"/>
      <c r="C3" s="221"/>
      <c r="D3" s="232" t="s">
        <v>480</v>
      </c>
      <c r="E3" s="233"/>
      <c r="F3" s="233"/>
      <c r="G3" s="233"/>
      <c r="H3" s="233"/>
      <c r="I3" s="233"/>
      <c r="J3" s="234"/>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row>
    <row r="4" spans="1:40" ht="31.5" customHeight="1" thickTop="1" thickBot="1" x14ac:dyDescent="0.3">
      <c r="A4" s="222"/>
      <c r="B4" s="222"/>
      <c r="C4" s="222"/>
      <c r="D4" s="222"/>
      <c r="E4" s="222"/>
      <c r="F4" s="222"/>
      <c r="G4" s="222"/>
      <c r="H4" s="222"/>
      <c r="I4" s="222"/>
      <c r="J4" s="223"/>
      <c r="K4" s="222"/>
      <c r="L4" s="222"/>
      <c r="M4" s="222"/>
      <c r="N4" s="222"/>
      <c r="O4" s="222"/>
      <c r="P4" s="222"/>
      <c r="Q4" s="222"/>
      <c r="R4" s="222"/>
      <c r="S4" s="224"/>
      <c r="T4" s="182" t="s">
        <v>339</v>
      </c>
      <c r="U4" s="183"/>
      <c r="V4" s="183"/>
      <c r="W4" s="183"/>
      <c r="X4" s="183"/>
      <c r="Y4" s="183"/>
      <c r="Z4" s="183"/>
      <c r="AA4" s="183"/>
      <c r="AB4" s="183"/>
      <c r="AC4" s="183"/>
      <c r="AD4" s="183"/>
      <c r="AE4" s="183"/>
      <c r="AF4" s="183"/>
      <c r="AG4" s="183"/>
      <c r="AH4" s="183"/>
      <c r="AI4" s="183"/>
      <c r="AJ4" s="183"/>
      <c r="AK4" s="184"/>
    </row>
    <row r="5" spans="1:40" s="26" customFormat="1" ht="16.5" thickTop="1" x14ac:dyDescent="0.25">
      <c r="A5" s="225"/>
      <c r="B5" s="225"/>
      <c r="C5" s="225"/>
      <c r="D5" s="225"/>
      <c r="E5" s="225"/>
      <c r="F5" s="225"/>
      <c r="G5" s="225"/>
      <c r="H5" s="225"/>
      <c r="I5" s="225"/>
      <c r="J5" s="226"/>
      <c r="K5" s="225"/>
      <c r="L5" s="225"/>
      <c r="M5" s="225"/>
      <c r="N5" s="225"/>
      <c r="O5" s="225"/>
      <c r="P5" s="225"/>
      <c r="Q5" s="225"/>
      <c r="R5" s="225"/>
      <c r="S5" s="227"/>
      <c r="T5" s="187" t="s">
        <v>337</v>
      </c>
      <c r="U5" s="187"/>
      <c r="V5" s="187"/>
      <c r="W5" s="188" t="s">
        <v>481</v>
      </c>
      <c r="X5" s="189"/>
      <c r="Y5" s="190"/>
      <c r="Z5" s="25"/>
      <c r="AA5" s="191" t="s">
        <v>482</v>
      </c>
      <c r="AB5" s="191"/>
      <c r="AC5" s="191"/>
      <c r="AD5" s="25"/>
      <c r="AE5" s="191" t="s">
        <v>483</v>
      </c>
      <c r="AF5" s="191"/>
      <c r="AG5" s="191"/>
      <c r="AH5" s="160"/>
      <c r="AI5" s="160"/>
    </row>
    <row r="6" spans="1:40" s="24" customFormat="1" ht="86.25" customHeight="1" x14ac:dyDescent="0.25">
      <c r="A6" s="21" t="s">
        <v>2</v>
      </c>
      <c r="B6" s="21" t="s">
        <v>326</v>
      </c>
      <c r="C6" s="21" t="s">
        <v>50</v>
      </c>
      <c r="D6" s="21" t="s">
        <v>341</v>
      </c>
      <c r="E6" s="21" t="s">
        <v>199</v>
      </c>
      <c r="F6" s="21" t="s">
        <v>327</v>
      </c>
      <c r="G6" s="21" t="s">
        <v>51</v>
      </c>
      <c r="H6" s="21" t="s">
        <v>346</v>
      </c>
      <c r="I6" s="21" t="s">
        <v>52</v>
      </c>
      <c r="J6" s="21" t="s">
        <v>53</v>
      </c>
      <c r="K6" s="21" t="s">
        <v>54</v>
      </c>
      <c r="L6" s="21" t="s">
        <v>55</v>
      </c>
      <c r="M6" s="21" t="s">
        <v>56</v>
      </c>
      <c r="N6" s="21" t="s">
        <v>0</v>
      </c>
      <c r="O6" s="21" t="s">
        <v>57</v>
      </c>
      <c r="P6" s="21" t="s">
        <v>342</v>
      </c>
      <c r="Q6" s="21" t="s">
        <v>343</v>
      </c>
      <c r="R6" s="21" t="s">
        <v>344</v>
      </c>
      <c r="S6" s="21" t="s">
        <v>345</v>
      </c>
      <c r="T6" s="6" t="s">
        <v>328</v>
      </c>
      <c r="U6" s="27" t="s">
        <v>329</v>
      </c>
      <c r="V6" s="7" t="s">
        <v>336</v>
      </c>
      <c r="W6" s="28" t="s">
        <v>330</v>
      </c>
      <c r="X6" s="27" t="s">
        <v>331</v>
      </c>
      <c r="Y6" s="7" t="s">
        <v>336</v>
      </c>
      <c r="Z6" s="10" t="s">
        <v>338</v>
      </c>
      <c r="AA6" s="6" t="s">
        <v>332</v>
      </c>
      <c r="AB6" s="8" t="s">
        <v>333</v>
      </c>
      <c r="AC6" s="7" t="s">
        <v>336</v>
      </c>
      <c r="AD6" s="9" t="s">
        <v>340</v>
      </c>
      <c r="AE6" s="6" t="s">
        <v>334</v>
      </c>
      <c r="AF6" s="8" t="s">
        <v>335</v>
      </c>
      <c r="AG6" s="7" t="s">
        <v>336</v>
      </c>
      <c r="AH6" s="161" t="s">
        <v>631</v>
      </c>
      <c r="AI6" s="11" t="s">
        <v>632</v>
      </c>
      <c r="AJ6" s="20" t="s">
        <v>634</v>
      </c>
      <c r="AK6" s="11" t="s">
        <v>635</v>
      </c>
      <c r="AL6" s="29" t="s">
        <v>636</v>
      </c>
      <c r="AM6" s="22" t="s">
        <v>637</v>
      </c>
      <c r="AN6" s="23" t="s">
        <v>638</v>
      </c>
    </row>
    <row r="7" spans="1:40" ht="133.5" hidden="1" customHeight="1" x14ac:dyDescent="0.25">
      <c r="A7" s="197" t="s">
        <v>8</v>
      </c>
      <c r="B7" s="204">
        <v>0.125</v>
      </c>
      <c r="C7" s="203" t="s">
        <v>303</v>
      </c>
      <c r="D7" s="202">
        <v>0.2</v>
      </c>
      <c r="E7" s="30" t="s">
        <v>304</v>
      </c>
      <c r="F7" s="57">
        <v>0.2</v>
      </c>
      <c r="G7" s="39" t="s">
        <v>260</v>
      </c>
      <c r="H7" s="57">
        <v>1</v>
      </c>
      <c r="I7" s="58" t="s">
        <v>226</v>
      </c>
      <c r="J7" s="57">
        <v>1</v>
      </c>
      <c r="K7" s="39" t="s">
        <v>227</v>
      </c>
      <c r="L7" s="40">
        <v>44197</v>
      </c>
      <c r="M7" s="40">
        <v>44561</v>
      </c>
      <c r="N7" s="58" t="s">
        <v>168</v>
      </c>
      <c r="O7" s="58" t="s">
        <v>169</v>
      </c>
      <c r="P7" s="57">
        <v>1</v>
      </c>
      <c r="Q7" s="57">
        <v>1</v>
      </c>
      <c r="R7" s="57">
        <v>1</v>
      </c>
      <c r="S7" s="57">
        <v>1</v>
      </c>
      <c r="T7" s="60">
        <v>1</v>
      </c>
      <c r="U7" s="12" t="s">
        <v>478</v>
      </c>
      <c r="V7" s="13" t="s">
        <v>479</v>
      </c>
      <c r="W7" s="14">
        <v>1</v>
      </c>
      <c r="X7" s="12" t="s">
        <v>498</v>
      </c>
      <c r="Y7" s="13" t="s">
        <v>479</v>
      </c>
      <c r="Z7" s="15">
        <f>T7+W7</f>
        <v>2</v>
      </c>
      <c r="AA7" s="14">
        <v>0.8</v>
      </c>
      <c r="AB7" s="12"/>
      <c r="AC7" s="13"/>
      <c r="AD7" s="15">
        <f>T7+W7+AA7</f>
        <v>2.8</v>
      </c>
      <c r="AE7" s="14">
        <v>0.5</v>
      </c>
      <c r="AF7" s="12"/>
      <c r="AG7" s="13"/>
      <c r="AH7" s="162">
        <f>T7+W7+AA7+AE7</f>
        <v>3.3</v>
      </c>
      <c r="AI7" s="164">
        <f>+AH7/J7</f>
        <v>3.3</v>
      </c>
      <c r="AJ7" s="14">
        <f t="shared" ref="AJ7:AJ12" si="0">IF(ISERROR((T7+W7)/(P7+Q7)),0,(T7+W7)/(P7+Q7))</f>
        <v>1</v>
      </c>
      <c r="AK7" s="169">
        <f>AJ7*H7</f>
        <v>1</v>
      </c>
      <c r="AL7" s="202">
        <f>((AJ7*F7)+(AJ8*F8)+(AJ9*F8)+(AJ10*F8)+(AJ11*F11)+(AJ12*F12)+(AJ13*F13))/(F7+F8+F11+F12+F13)</f>
        <v>1.5135999999999998</v>
      </c>
      <c r="AM7" s="204">
        <f>((AL7*D7)+(AL14*D14)+(AL26*D26))/(D26+D14+D7)</f>
        <v>0.94246262626262611</v>
      </c>
      <c r="AN7" s="236">
        <f>(AM7*B7)+(AM34*B34)+(AM43*B43)+(AM46*B46)+(AM50*B50)+(AM67*B67)+(AM80*B80)+(AM49*B49)</f>
        <v>0.88832351400531551</v>
      </c>
    </row>
    <row r="8" spans="1:40" ht="60" hidden="1" customHeight="1" x14ac:dyDescent="0.25">
      <c r="A8" s="197"/>
      <c r="B8" s="204"/>
      <c r="C8" s="203"/>
      <c r="D8" s="202"/>
      <c r="E8" s="203" t="s">
        <v>207</v>
      </c>
      <c r="F8" s="185">
        <v>0.2</v>
      </c>
      <c r="G8" s="39" t="s">
        <v>220</v>
      </c>
      <c r="H8" s="57">
        <v>0.4</v>
      </c>
      <c r="I8" s="58" t="s">
        <v>252</v>
      </c>
      <c r="J8" s="61">
        <v>500</v>
      </c>
      <c r="K8" s="62" t="s">
        <v>427</v>
      </c>
      <c r="L8" s="40">
        <v>44208</v>
      </c>
      <c r="M8" s="40">
        <v>44561</v>
      </c>
      <c r="N8" s="58" t="s">
        <v>18</v>
      </c>
      <c r="O8" s="58" t="s">
        <v>67</v>
      </c>
      <c r="P8" s="61">
        <v>125</v>
      </c>
      <c r="Q8" s="61">
        <v>125</v>
      </c>
      <c r="R8" s="61">
        <v>125</v>
      </c>
      <c r="S8" s="61">
        <v>125</v>
      </c>
      <c r="T8" s="63">
        <v>125</v>
      </c>
      <c r="U8" s="12" t="s">
        <v>462</v>
      </c>
      <c r="V8" s="13" t="s">
        <v>428</v>
      </c>
      <c r="W8" s="156">
        <v>217</v>
      </c>
      <c r="X8" s="157" t="s">
        <v>619</v>
      </c>
      <c r="Y8" s="158" t="s">
        <v>620</v>
      </c>
      <c r="Z8" s="19">
        <f t="shared" ref="Z8:Z71" si="1">T8+W8</f>
        <v>342</v>
      </c>
      <c r="AA8" s="14"/>
      <c r="AB8" s="12"/>
      <c r="AC8" s="13"/>
      <c r="AD8" s="19">
        <f t="shared" ref="AD8:AD71" si="2">T8+W8+AA8</f>
        <v>342</v>
      </c>
      <c r="AE8" s="14"/>
      <c r="AF8" s="12"/>
      <c r="AG8" s="13"/>
      <c r="AH8" s="163">
        <f t="shared" ref="AH8:AH71" si="3">T8+W8+AA8+AE8</f>
        <v>342</v>
      </c>
      <c r="AI8" s="164">
        <f>+AH8/J8</f>
        <v>0.68400000000000005</v>
      </c>
      <c r="AJ8" s="14">
        <f t="shared" si="0"/>
        <v>1.3680000000000001</v>
      </c>
      <c r="AK8" s="193">
        <f>(AJ8*H8)+(AJ9*H9)+(AJ10*H10)</f>
        <v>1.7671999999999999</v>
      </c>
      <c r="AL8" s="202"/>
      <c r="AM8" s="204"/>
      <c r="AN8" s="237"/>
    </row>
    <row r="9" spans="1:40" ht="93.6" hidden="1" customHeight="1" x14ac:dyDescent="0.25">
      <c r="A9" s="197"/>
      <c r="B9" s="204"/>
      <c r="C9" s="203"/>
      <c r="D9" s="202"/>
      <c r="E9" s="203"/>
      <c r="F9" s="186"/>
      <c r="G9" s="39" t="s">
        <v>240</v>
      </c>
      <c r="H9" s="57">
        <v>0.4</v>
      </c>
      <c r="I9" s="58" t="s">
        <v>253</v>
      </c>
      <c r="J9" s="61">
        <v>60</v>
      </c>
      <c r="K9" s="64" t="s">
        <v>429</v>
      </c>
      <c r="L9" s="40">
        <v>44208</v>
      </c>
      <c r="M9" s="40">
        <v>44561</v>
      </c>
      <c r="N9" s="58" t="s">
        <v>18</v>
      </c>
      <c r="O9" s="58" t="s">
        <v>67</v>
      </c>
      <c r="P9" s="61">
        <v>15</v>
      </c>
      <c r="Q9" s="61">
        <v>15</v>
      </c>
      <c r="R9" s="61">
        <v>15</v>
      </c>
      <c r="S9" s="61">
        <v>15</v>
      </c>
      <c r="T9" s="61">
        <v>15</v>
      </c>
      <c r="U9" s="12" t="s">
        <v>463</v>
      </c>
      <c r="V9" s="13" t="s">
        <v>430</v>
      </c>
      <c r="W9" s="156">
        <v>69</v>
      </c>
      <c r="X9" s="157" t="s">
        <v>621</v>
      </c>
      <c r="Y9" s="158" t="s">
        <v>430</v>
      </c>
      <c r="Z9" s="19">
        <f t="shared" si="1"/>
        <v>84</v>
      </c>
      <c r="AA9" s="14"/>
      <c r="AB9" s="12"/>
      <c r="AC9" s="13"/>
      <c r="AD9" s="19">
        <f t="shared" si="2"/>
        <v>84</v>
      </c>
      <c r="AE9" s="14"/>
      <c r="AF9" s="12"/>
      <c r="AG9" s="13"/>
      <c r="AH9" s="163">
        <f t="shared" si="3"/>
        <v>84</v>
      </c>
      <c r="AI9" s="164">
        <f>+AH9/J9</f>
        <v>1.4</v>
      </c>
      <c r="AJ9" s="14">
        <f t="shared" si="0"/>
        <v>2.8</v>
      </c>
      <c r="AK9" s="194"/>
      <c r="AL9" s="202"/>
      <c r="AM9" s="204"/>
      <c r="AN9" s="237"/>
    </row>
    <row r="10" spans="1:40" ht="114.75" hidden="1" customHeight="1" x14ac:dyDescent="0.25">
      <c r="A10" s="197"/>
      <c r="B10" s="204"/>
      <c r="C10" s="203"/>
      <c r="D10" s="202"/>
      <c r="E10" s="203"/>
      <c r="F10" s="186"/>
      <c r="G10" s="39" t="s">
        <v>431</v>
      </c>
      <c r="H10" s="57">
        <v>0.2</v>
      </c>
      <c r="I10" s="58" t="s">
        <v>432</v>
      </c>
      <c r="J10" s="65">
        <v>4</v>
      </c>
      <c r="K10" s="39" t="s">
        <v>439</v>
      </c>
      <c r="L10" s="40">
        <v>44208</v>
      </c>
      <c r="M10" s="40" t="s">
        <v>433</v>
      </c>
      <c r="N10" s="58" t="s">
        <v>18</v>
      </c>
      <c r="O10" s="58" t="s">
        <v>67</v>
      </c>
      <c r="P10" s="61">
        <v>2</v>
      </c>
      <c r="Q10" s="61">
        <v>2</v>
      </c>
      <c r="R10" s="61"/>
      <c r="S10" s="61"/>
      <c r="T10" s="61">
        <v>2</v>
      </c>
      <c r="U10" s="12" t="s">
        <v>464</v>
      </c>
      <c r="V10" s="13" t="s">
        <v>434</v>
      </c>
      <c r="W10" s="91"/>
      <c r="X10" s="157" t="s">
        <v>622</v>
      </c>
      <c r="Y10" s="159" t="s">
        <v>623</v>
      </c>
      <c r="Z10" s="19">
        <f t="shared" si="1"/>
        <v>2</v>
      </c>
      <c r="AA10" s="14"/>
      <c r="AB10" s="12"/>
      <c r="AC10" s="13"/>
      <c r="AD10" s="19">
        <f t="shared" si="2"/>
        <v>2</v>
      </c>
      <c r="AE10" s="14"/>
      <c r="AF10" s="12"/>
      <c r="AG10" s="13"/>
      <c r="AH10" s="163">
        <f t="shared" si="3"/>
        <v>2</v>
      </c>
      <c r="AI10" s="164">
        <f t="shared" ref="AI10:AI71" si="4">+AH10/J10</f>
        <v>0.5</v>
      </c>
      <c r="AJ10" s="14">
        <f t="shared" si="0"/>
        <v>0.5</v>
      </c>
      <c r="AK10" s="195"/>
      <c r="AL10" s="202"/>
      <c r="AM10" s="204"/>
      <c r="AN10" s="237"/>
    </row>
    <row r="11" spans="1:40" ht="70.5" hidden="1" customHeight="1" x14ac:dyDescent="0.25">
      <c r="A11" s="197"/>
      <c r="B11" s="204"/>
      <c r="C11" s="203"/>
      <c r="D11" s="202"/>
      <c r="E11" s="30" t="s">
        <v>304</v>
      </c>
      <c r="F11" s="57">
        <v>0.2</v>
      </c>
      <c r="G11" s="39" t="s">
        <v>254</v>
      </c>
      <c r="H11" s="57">
        <v>1</v>
      </c>
      <c r="I11" s="58" t="s">
        <v>238</v>
      </c>
      <c r="J11" s="57">
        <v>1</v>
      </c>
      <c r="K11" s="66" t="s">
        <v>255</v>
      </c>
      <c r="L11" s="40">
        <v>44200</v>
      </c>
      <c r="M11" s="40">
        <v>44561</v>
      </c>
      <c r="N11" s="58" t="s">
        <v>18</v>
      </c>
      <c r="O11" s="58" t="s">
        <v>67</v>
      </c>
      <c r="P11" s="67">
        <v>1</v>
      </c>
      <c r="Q11" s="67">
        <v>1</v>
      </c>
      <c r="R11" s="67">
        <v>1</v>
      </c>
      <c r="S11" s="67">
        <v>1</v>
      </c>
      <c r="T11" s="68">
        <v>1</v>
      </c>
      <c r="U11" s="12" t="s">
        <v>435</v>
      </c>
      <c r="V11" s="13" t="s">
        <v>436</v>
      </c>
      <c r="W11" s="91">
        <v>1</v>
      </c>
      <c r="X11" s="157" t="s">
        <v>624</v>
      </c>
      <c r="Y11" s="158" t="s">
        <v>625</v>
      </c>
      <c r="Z11" s="120">
        <f t="shared" si="1"/>
        <v>2</v>
      </c>
      <c r="AA11" s="14"/>
      <c r="AB11" s="12"/>
      <c r="AC11" s="13"/>
      <c r="AD11" s="120">
        <f t="shared" si="2"/>
        <v>2</v>
      </c>
      <c r="AE11" s="14"/>
      <c r="AF11" s="12"/>
      <c r="AG11" s="13"/>
      <c r="AH11" s="162">
        <f t="shared" si="3"/>
        <v>2</v>
      </c>
      <c r="AI11" s="162">
        <f>+AH11/J11</f>
        <v>2</v>
      </c>
      <c r="AJ11" s="14">
        <f t="shared" si="0"/>
        <v>1</v>
      </c>
      <c r="AK11" s="169">
        <f>AJ11*H11</f>
        <v>1</v>
      </c>
      <c r="AL11" s="202"/>
      <c r="AM11" s="204"/>
      <c r="AN11" s="237"/>
    </row>
    <row r="12" spans="1:40" ht="75.75" hidden="1" customHeight="1" x14ac:dyDescent="0.25">
      <c r="A12" s="197"/>
      <c r="B12" s="204"/>
      <c r="C12" s="203"/>
      <c r="D12" s="202"/>
      <c r="E12" s="30" t="s">
        <v>256</v>
      </c>
      <c r="F12" s="57">
        <v>0.2</v>
      </c>
      <c r="G12" s="39" t="s">
        <v>257</v>
      </c>
      <c r="H12" s="57">
        <v>1</v>
      </c>
      <c r="I12" s="58" t="s">
        <v>208</v>
      </c>
      <c r="J12" s="57">
        <v>1</v>
      </c>
      <c r="K12" s="39" t="s">
        <v>68</v>
      </c>
      <c r="L12" s="40">
        <v>44208</v>
      </c>
      <c r="M12" s="40">
        <v>44561</v>
      </c>
      <c r="N12" s="58" t="s">
        <v>18</v>
      </c>
      <c r="O12" s="58" t="s">
        <v>67</v>
      </c>
      <c r="P12" s="67">
        <v>0.1</v>
      </c>
      <c r="Q12" s="67">
        <v>0.1</v>
      </c>
      <c r="R12" s="67">
        <v>0.4</v>
      </c>
      <c r="S12" s="67">
        <v>0.4</v>
      </c>
      <c r="T12" s="68">
        <v>0.08</v>
      </c>
      <c r="U12" s="12" t="s">
        <v>437</v>
      </c>
      <c r="V12" s="13" t="s">
        <v>438</v>
      </c>
      <c r="W12" s="91">
        <v>0.1</v>
      </c>
      <c r="X12" s="157" t="s">
        <v>626</v>
      </c>
      <c r="Y12" s="158" t="s">
        <v>625</v>
      </c>
      <c r="Z12" s="120">
        <f t="shared" si="1"/>
        <v>0.18</v>
      </c>
      <c r="AA12" s="14"/>
      <c r="AB12" s="12"/>
      <c r="AC12" s="13"/>
      <c r="AD12" s="120">
        <f t="shared" si="2"/>
        <v>0.18</v>
      </c>
      <c r="AE12" s="14"/>
      <c r="AF12" s="12"/>
      <c r="AG12" s="13"/>
      <c r="AH12" s="162">
        <f>T12+W12+AA12+AE12</f>
        <v>0.18</v>
      </c>
      <c r="AI12" s="162">
        <f>+AH12/J12</f>
        <v>0.18</v>
      </c>
      <c r="AJ12" s="14">
        <f t="shared" si="0"/>
        <v>0.89999999999999991</v>
      </c>
      <c r="AK12" s="169">
        <f>AJ12*H12</f>
        <v>0.89999999999999991</v>
      </c>
      <c r="AL12" s="202"/>
      <c r="AM12" s="204"/>
      <c r="AN12" s="237"/>
    </row>
    <row r="13" spans="1:40" ht="62.45" hidden="1" customHeight="1" x14ac:dyDescent="0.25">
      <c r="A13" s="197"/>
      <c r="B13" s="204"/>
      <c r="C13" s="203"/>
      <c r="D13" s="202"/>
      <c r="E13" s="30" t="s">
        <v>258</v>
      </c>
      <c r="F13" s="57">
        <v>0.2</v>
      </c>
      <c r="G13" s="39" t="s">
        <v>259</v>
      </c>
      <c r="H13" s="57">
        <v>1</v>
      </c>
      <c r="I13" s="58" t="s">
        <v>69</v>
      </c>
      <c r="J13" s="69">
        <v>1</v>
      </c>
      <c r="K13" s="39" t="s">
        <v>221</v>
      </c>
      <c r="L13" s="40">
        <v>44228</v>
      </c>
      <c r="M13" s="40">
        <v>44348</v>
      </c>
      <c r="N13" s="58" t="s">
        <v>18</v>
      </c>
      <c r="O13" s="58" t="s">
        <v>67</v>
      </c>
      <c r="P13" s="70"/>
      <c r="Q13" s="70"/>
      <c r="R13" s="70"/>
      <c r="S13" s="70">
        <v>1</v>
      </c>
      <c r="T13" s="68"/>
      <c r="U13" s="12" t="s">
        <v>465</v>
      </c>
      <c r="V13" s="13" t="s">
        <v>466</v>
      </c>
      <c r="W13" s="91"/>
      <c r="X13" s="157" t="s">
        <v>627</v>
      </c>
      <c r="Y13" s="158"/>
      <c r="Z13" s="19">
        <f t="shared" si="1"/>
        <v>0</v>
      </c>
      <c r="AA13" s="14"/>
      <c r="AB13" s="12"/>
      <c r="AC13" s="13"/>
      <c r="AD13" s="19">
        <f t="shared" si="2"/>
        <v>0</v>
      </c>
      <c r="AE13" s="14"/>
      <c r="AF13" s="12"/>
      <c r="AG13" s="13"/>
      <c r="AH13" s="163">
        <f t="shared" si="3"/>
        <v>0</v>
      </c>
      <c r="AI13" s="164">
        <f>+AH13/J13</f>
        <v>0</v>
      </c>
      <c r="AJ13" s="14">
        <f>IF(ISERROR((T13+W13)/(P13+Q13)),0,(T13+W13)/(P13+Q13))</f>
        <v>0</v>
      </c>
      <c r="AK13" s="169">
        <f>AJ13*H13</f>
        <v>0</v>
      </c>
      <c r="AL13" s="202"/>
      <c r="AM13" s="204"/>
      <c r="AN13" s="237"/>
    </row>
    <row r="14" spans="1:40" ht="233.25" customHeight="1" x14ac:dyDescent="0.25">
      <c r="A14" s="197"/>
      <c r="B14" s="204"/>
      <c r="C14" s="203" t="s">
        <v>261</v>
      </c>
      <c r="D14" s="196">
        <v>0.2</v>
      </c>
      <c r="E14" s="203" t="s">
        <v>123</v>
      </c>
      <c r="F14" s="185">
        <v>0.5</v>
      </c>
      <c r="G14" s="39" t="s">
        <v>262</v>
      </c>
      <c r="H14" s="57">
        <v>0.2</v>
      </c>
      <c r="I14" s="58" t="s">
        <v>200</v>
      </c>
      <c r="J14" s="58">
        <v>4</v>
      </c>
      <c r="K14" s="39" t="s">
        <v>484</v>
      </c>
      <c r="L14" s="40">
        <v>44200</v>
      </c>
      <c r="M14" s="40">
        <v>44377</v>
      </c>
      <c r="N14" s="58" t="s">
        <v>6</v>
      </c>
      <c r="O14" s="58" t="s">
        <v>360</v>
      </c>
      <c r="P14" s="71">
        <v>3</v>
      </c>
      <c r="Q14" s="71">
        <v>1</v>
      </c>
      <c r="R14" s="71"/>
      <c r="S14" s="71"/>
      <c r="T14" s="71">
        <v>3</v>
      </c>
      <c r="U14" s="33" t="s">
        <v>440</v>
      </c>
      <c r="V14" s="34" t="s">
        <v>459</v>
      </c>
      <c r="W14" s="14"/>
      <c r="X14" s="33" t="s">
        <v>584</v>
      </c>
      <c r="Y14" s="34" t="s">
        <v>583</v>
      </c>
      <c r="Z14" s="19">
        <f t="shared" si="1"/>
        <v>3</v>
      </c>
      <c r="AA14" s="14"/>
      <c r="AB14" s="12"/>
      <c r="AC14" s="13"/>
      <c r="AD14" s="19">
        <f t="shared" si="2"/>
        <v>3</v>
      </c>
      <c r="AE14" s="14"/>
      <c r="AF14" s="12"/>
      <c r="AG14" s="13"/>
      <c r="AH14" s="163">
        <f t="shared" si="3"/>
        <v>3</v>
      </c>
      <c r="AI14" s="164">
        <f t="shared" si="4"/>
        <v>0.75</v>
      </c>
      <c r="AJ14" s="14">
        <f>IF(ISERROR((T14+W14)/(P14+Q14)),0,(T14+W14)/(P14+Q14))</f>
        <v>0.75</v>
      </c>
      <c r="AK14" s="196">
        <f>(AJ14*H14)+(AJ15*H15)+(AJ16*H16)+(AJ17*H17)+(AJ18*H18)+(AJ19*H19)+(AJ20*H20)+(AJ21*H21)+(AJ22*H22)</f>
        <v>0.85</v>
      </c>
      <c r="AL14" s="196">
        <f>((AK14*F14)+(AK23*F23)+(AK25*F25))/(F14+F23+F25)</f>
        <v>0.78045454545454551</v>
      </c>
      <c r="AM14" s="204"/>
      <c r="AN14" s="237"/>
    </row>
    <row r="15" spans="1:40" ht="294" customHeight="1" x14ac:dyDescent="0.25">
      <c r="A15" s="197"/>
      <c r="B15" s="204"/>
      <c r="C15" s="203"/>
      <c r="D15" s="228"/>
      <c r="E15" s="203"/>
      <c r="F15" s="186"/>
      <c r="G15" s="39" t="s">
        <v>158</v>
      </c>
      <c r="H15" s="57">
        <v>0.2</v>
      </c>
      <c r="I15" s="58" t="s">
        <v>102</v>
      </c>
      <c r="J15" s="57">
        <v>1</v>
      </c>
      <c r="K15" s="39" t="s">
        <v>103</v>
      </c>
      <c r="L15" s="40">
        <v>44228</v>
      </c>
      <c r="M15" s="40">
        <v>44547</v>
      </c>
      <c r="N15" s="58" t="s">
        <v>6</v>
      </c>
      <c r="O15" s="58" t="s">
        <v>360</v>
      </c>
      <c r="P15" s="72">
        <v>0.05</v>
      </c>
      <c r="Q15" s="57">
        <v>0.3</v>
      </c>
      <c r="R15" s="57">
        <v>0.3</v>
      </c>
      <c r="S15" s="57">
        <v>0.35</v>
      </c>
      <c r="T15" s="57">
        <v>0.05</v>
      </c>
      <c r="U15" s="16" t="s">
        <v>362</v>
      </c>
      <c r="V15" s="17" t="s">
        <v>361</v>
      </c>
      <c r="W15" s="95">
        <v>0.3</v>
      </c>
      <c r="X15" s="36" t="s">
        <v>581</v>
      </c>
      <c r="Y15" s="37" t="s">
        <v>582</v>
      </c>
      <c r="Z15" s="120">
        <f t="shared" si="1"/>
        <v>0.35</v>
      </c>
      <c r="AA15" s="18"/>
      <c r="AB15" s="16"/>
      <c r="AC15" s="17"/>
      <c r="AD15" s="120">
        <f t="shared" si="2"/>
        <v>0.35</v>
      </c>
      <c r="AE15" s="18"/>
      <c r="AF15" s="16"/>
      <c r="AG15" s="17"/>
      <c r="AH15" s="162">
        <f t="shared" si="3"/>
        <v>0.35</v>
      </c>
      <c r="AI15" s="162">
        <f t="shared" si="4"/>
        <v>0.35</v>
      </c>
      <c r="AJ15" s="14">
        <f>IF(ISERROR((T15+W15)/(P15+Q15)),0,(T15+W15)/(P15+Q15))</f>
        <v>1</v>
      </c>
      <c r="AK15" s="197"/>
      <c r="AL15" s="228"/>
      <c r="AM15" s="204"/>
      <c r="AN15" s="237"/>
    </row>
    <row r="16" spans="1:40" ht="81" customHeight="1" x14ac:dyDescent="0.25">
      <c r="A16" s="197"/>
      <c r="B16" s="204"/>
      <c r="C16" s="203"/>
      <c r="D16" s="228"/>
      <c r="E16" s="203"/>
      <c r="F16" s="186"/>
      <c r="G16" s="39" t="s">
        <v>104</v>
      </c>
      <c r="H16" s="57">
        <v>0.1</v>
      </c>
      <c r="I16" s="58" t="s">
        <v>105</v>
      </c>
      <c r="J16" s="58">
        <v>1</v>
      </c>
      <c r="K16" s="39" t="s">
        <v>106</v>
      </c>
      <c r="L16" s="40">
        <v>44228</v>
      </c>
      <c r="M16" s="40">
        <v>44255</v>
      </c>
      <c r="N16" s="58" t="s">
        <v>6</v>
      </c>
      <c r="O16" s="58" t="s">
        <v>360</v>
      </c>
      <c r="P16" s="71">
        <v>1</v>
      </c>
      <c r="Q16" s="71"/>
      <c r="R16" s="71"/>
      <c r="S16" s="71"/>
      <c r="T16" s="71">
        <v>1</v>
      </c>
      <c r="U16" s="16" t="s">
        <v>363</v>
      </c>
      <c r="V16" s="17" t="s">
        <v>451</v>
      </c>
      <c r="W16" s="18"/>
      <c r="X16" s="16" t="s">
        <v>585</v>
      </c>
      <c r="Y16" s="17" t="s">
        <v>586</v>
      </c>
      <c r="Z16" s="19">
        <f t="shared" si="1"/>
        <v>1</v>
      </c>
      <c r="AA16" s="18"/>
      <c r="AB16" s="16"/>
      <c r="AC16" s="17"/>
      <c r="AD16" s="19">
        <f t="shared" si="2"/>
        <v>1</v>
      </c>
      <c r="AE16" s="18"/>
      <c r="AF16" s="16"/>
      <c r="AG16" s="17"/>
      <c r="AH16" s="163">
        <f t="shared" si="3"/>
        <v>1</v>
      </c>
      <c r="AI16" s="164">
        <f t="shared" si="4"/>
        <v>1</v>
      </c>
      <c r="AJ16" s="14">
        <f t="shared" ref="AJ16:AJ78" si="5">IF(ISERROR((T16+W16)/(P16+Q16)),0,(T16+W16)/(P16+Q16))</f>
        <v>1</v>
      </c>
      <c r="AK16" s="197"/>
      <c r="AL16" s="228"/>
      <c r="AM16" s="204"/>
      <c r="AN16" s="237"/>
    </row>
    <row r="17" spans="1:40" ht="69.75" customHeight="1" x14ac:dyDescent="0.25">
      <c r="A17" s="197"/>
      <c r="B17" s="204"/>
      <c r="C17" s="203"/>
      <c r="D17" s="228"/>
      <c r="E17" s="203"/>
      <c r="F17" s="186"/>
      <c r="G17" s="39" t="s">
        <v>107</v>
      </c>
      <c r="H17" s="57">
        <v>0.1</v>
      </c>
      <c r="I17" s="58" t="s">
        <v>105</v>
      </c>
      <c r="J17" s="58">
        <v>1</v>
      </c>
      <c r="K17" s="39" t="s">
        <v>108</v>
      </c>
      <c r="L17" s="40">
        <v>44228</v>
      </c>
      <c r="M17" s="40">
        <v>44286</v>
      </c>
      <c r="N17" s="58" t="s">
        <v>6</v>
      </c>
      <c r="O17" s="58" t="s">
        <v>360</v>
      </c>
      <c r="P17" s="71">
        <v>1</v>
      </c>
      <c r="Q17" s="71"/>
      <c r="R17" s="71"/>
      <c r="S17" s="71"/>
      <c r="T17" s="69"/>
      <c r="U17" s="16" t="s">
        <v>441</v>
      </c>
      <c r="V17" s="17"/>
      <c r="W17" s="18">
        <v>1</v>
      </c>
      <c r="X17" s="16" t="s">
        <v>588</v>
      </c>
      <c r="Y17" s="17" t="s">
        <v>587</v>
      </c>
      <c r="Z17" s="19">
        <f t="shared" si="1"/>
        <v>1</v>
      </c>
      <c r="AA17" s="18"/>
      <c r="AB17" s="16"/>
      <c r="AC17" s="17"/>
      <c r="AD17" s="19">
        <f t="shared" si="2"/>
        <v>1</v>
      </c>
      <c r="AE17" s="18"/>
      <c r="AF17" s="16"/>
      <c r="AG17" s="17"/>
      <c r="AH17" s="163">
        <f t="shared" si="3"/>
        <v>1</v>
      </c>
      <c r="AI17" s="164">
        <f t="shared" si="4"/>
        <v>1</v>
      </c>
      <c r="AJ17" s="14">
        <f t="shared" si="5"/>
        <v>1</v>
      </c>
      <c r="AK17" s="197"/>
      <c r="AL17" s="228"/>
      <c r="AM17" s="204"/>
      <c r="AN17" s="237"/>
    </row>
    <row r="18" spans="1:40" ht="121.5" customHeight="1" x14ac:dyDescent="0.25">
      <c r="A18" s="197"/>
      <c r="B18" s="204"/>
      <c r="C18" s="203"/>
      <c r="D18" s="228"/>
      <c r="E18" s="203"/>
      <c r="F18" s="186"/>
      <c r="G18" s="39" t="s">
        <v>109</v>
      </c>
      <c r="H18" s="57">
        <v>0.1</v>
      </c>
      <c r="I18" s="58" t="s">
        <v>110</v>
      </c>
      <c r="J18" s="58">
        <v>1</v>
      </c>
      <c r="K18" s="39" t="s">
        <v>111</v>
      </c>
      <c r="L18" s="40">
        <v>44256</v>
      </c>
      <c r="M18" s="40">
        <v>44316</v>
      </c>
      <c r="N18" s="58" t="s">
        <v>6</v>
      </c>
      <c r="O18" s="58" t="s">
        <v>360</v>
      </c>
      <c r="P18" s="71"/>
      <c r="Q18" s="71">
        <v>1</v>
      </c>
      <c r="R18" s="71"/>
      <c r="S18" s="71"/>
      <c r="T18" s="69"/>
      <c r="U18" s="16" t="s">
        <v>442</v>
      </c>
      <c r="V18" s="17"/>
      <c r="W18" s="18"/>
      <c r="X18" s="36" t="s">
        <v>590</v>
      </c>
      <c r="Y18" s="17" t="s">
        <v>589</v>
      </c>
      <c r="Z18" s="19">
        <f t="shared" si="1"/>
        <v>0</v>
      </c>
      <c r="AA18" s="18"/>
      <c r="AB18" s="16"/>
      <c r="AC18" s="17"/>
      <c r="AD18" s="19">
        <f t="shared" si="2"/>
        <v>0</v>
      </c>
      <c r="AE18" s="18"/>
      <c r="AF18" s="16"/>
      <c r="AG18" s="17"/>
      <c r="AH18" s="163">
        <f t="shared" si="3"/>
        <v>0</v>
      </c>
      <c r="AI18" s="164">
        <f t="shared" si="4"/>
        <v>0</v>
      </c>
      <c r="AJ18" s="14">
        <f t="shared" si="5"/>
        <v>0</v>
      </c>
      <c r="AK18" s="197"/>
      <c r="AL18" s="228"/>
      <c r="AM18" s="204"/>
      <c r="AN18" s="237"/>
    </row>
    <row r="19" spans="1:40" ht="167.25" customHeight="1" x14ac:dyDescent="0.25">
      <c r="A19" s="197"/>
      <c r="B19" s="204"/>
      <c r="C19" s="203"/>
      <c r="D19" s="228"/>
      <c r="E19" s="203"/>
      <c r="F19" s="186"/>
      <c r="G19" s="192" t="s">
        <v>112</v>
      </c>
      <c r="H19" s="185">
        <v>0.2</v>
      </c>
      <c r="I19" s="186" t="s">
        <v>105</v>
      </c>
      <c r="J19" s="186">
        <v>3</v>
      </c>
      <c r="K19" s="39" t="s">
        <v>138</v>
      </c>
      <c r="L19" s="40">
        <v>44228</v>
      </c>
      <c r="M19" s="40">
        <v>44500</v>
      </c>
      <c r="N19" s="58" t="s">
        <v>6</v>
      </c>
      <c r="O19" s="58" t="s">
        <v>360</v>
      </c>
      <c r="P19" s="69">
        <v>1</v>
      </c>
      <c r="Q19" s="71"/>
      <c r="R19" s="71"/>
      <c r="S19" s="71"/>
      <c r="T19" s="71">
        <v>1</v>
      </c>
      <c r="U19" s="36" t="s">
        <v>443</v>
      </c>
      <c r="V19" s="17" t="s">
        <v>452</v>
      </c>
      <c r="W19" s="18"/>
      <c r="X19" s="16" t="s">
        <v>591</v>
      </c>
      <c r="Y19" s="37" t="s">
        <v>592</v>
      </c>
      <c r="Z19" s="19">
        <f t="shared" si="1"/>
        <v>1</v>
      </c>
      <c r="AA19" s="18"/>
      <c r="AB19" s="16"/>
      <c r="AC19" s="17"/>
      <c r="AD19" s="19">
        <f t="shared" si="2"/>
        <v>1</v>
      </c>
      <c r="AE19" s="18"/>
      <c r="AF19" s="16"/>
      <c r="AG19" s="17"/>
      <c r="AH19" s="163">
        <f>T19+W19+AA19+AE19</f>
        <v>1</v>
      </c>
      <c r="AI19" s="198">
        <f>+AH19:AH21</f>
        <v>1</v>
      </c>
      <c r="AJ19" s="14">
        <f t="shared" si="5"/>
        <v>1</v>
      </c>
      <c r="AK19" s="197"/>
      <c r="AL19" s="228"/>
      <c r="AM19" s="204"/>
      <c r="AN19" s="237"/>
    </row>
    <row r="20" spans="1:40" ht="191.25" customHeight="1" x14ac:dyDescent="0.25">
      <c r="A20" s="197"/>
      <c r="B20" s="204"/>
      <c r="C20" s="203"/>
      <c r="D20" s="228"/>
      <c r="E20" s="203"/>
      <c r="F20" s="186"/>
      <c r="G20" s="192"/>
      <c r="H20" s="185"/>
      <c r="I20" s="186"/>
      <c r="J20" s="186"/>
      <c r="K20" s="39" t="s">
        <v>140</v>
      </c>
      <c r="L20" s="40">
        <v>44200</v>
      </c>
      <c r="M20" s="40">
        <v>44218</v>
      </c>
      <c r="N20" s="58" t="s">
        <v>6</v>
      </c>
      <c r="O20" s="58" t="s">
        <v>360</v>
      </c>
      <c r="P20" s="71">
        <v>1</v>
      </c>
      <c r="Q20" s="71"/>
      <c r="R20" s="71"/>
      <c r="S20" s="71"/>
      <c r="T20" s="71">
        <v>1</v>
      </c>
      <c r="U20" s="36" t="s">
        <v>461</v>
      </c>
      <c r="V20" s="37" t="s">
        <v>460</v>
      </c>
      <c r="W20" s="18"/>
      <c r="X20" s="16" t="s">
        <v>593</v>
      </c>
      <c r="Y20" s="37" t="s">
        <v>594</v>
      </c>
      <c r="Z20" s="19">
        <f t="shared" si="1"/>
        <v>1</v>
      </c>
      <c r="AA20" s="18"/>
      <c r="AB20" s="16"/>
      <c r="AC20" s="17"/>
      <c r="AD20" s="19">
        <f t="shared" si="2"/>
        <v>1</v>
      </c>
      <c r="AE20" s="18"/>
      <c r="AF20" s="16"/>
      <c r="AG20" s="17"/>
      <c r="AH20" s="163">
        <f t="shared" si="3"/>
        <v>1</v>
      </c>
      <c r="AI20" s="199"/>
      <c r="AJ20" s="14">
        <f t="shared" si="5"/>
        <v>1</v>
      </c>
      <c r="AK20" s="197"/>
      <c r="AL20" s="228"/>
      <c r="AM20" s="204"/>
      <c r="AN20" s="237"/>
    </row>
    <row r="21" spans="1:40" ht="40.5" customHeight="1" x14ac:dyDescent="0.25">
      <c r="A21" s="197"/>
      <c r="B21" s="204"/>
      <c r="C21" s="203"/>
      <c r="D21" s="228"/>
      <c r="E21" s="203"/>
      <c r="F21" s="186"/>
      <c r="G21" s="192"/>
      <c r="H21" s="185"/>
      <c r="I21" s="186"/>
      <c r="J21" s="186"/>
      <c r="K21" s="39" t="s">
        <v>139</v>
      </c>
      <c r="L21" s="40">
        <v>44200</v>
      </c>
      <c r="M21" s="40">
        <v>44255</v>
      </c>
      <c r="N21" s="58" t="s">
        <v>6</v>
      </c>
      <c r="O21" s="58" t="s">
        <v>360</v>
      </c>
      <c r="P21" s="71">
        <v>1</v>
      </c>
      <c r="Q21" s="71"/>
      <c r="R21" s="71"/>
      <c r="S21" s="71"/>
      <c r="T21" s="71">
        <v>1</v>
      </c>
      <c r="U21" s="16" t="s">
        <v>382</v>
      </c>
      <c r="V21" s="17" t="s">
        <v>383</v>
      </c>
      <c r="W21" s="18"/>
      <c r="X21" s="16" t="s">
        <v>557</v>
      </c>
      <c r="Y21" s="17"/>
      <c r="Z21" s="19">
        <f t="shared" si="1"/>
        <v>1</v>
      </c>
      <c r="AA21" s="18"/>
      <c r="AB21" s="16"/>
      <c r="AC21" s="17"/>
      <c r="AD21" s="19">
        <f t="shared" si="2"/>
        <v>1</v>
      </c>
      <c r="AE21" s="18"/>
      <c r="AF21" s="16"/>
      <c r="AG21" s="17"/>
      <c r="AH21" s="163">
        <f t="shared" si="3"/>
        <v>1</v>
      </c>
      <c r="AI21" s="200"/>
      <c r="AJ21" s="14">
        <f t="shared" si="5"/>
        <v>1</v>
      </c>
      <c r="AK21" s="197"/>
      <c r="AL21" s="228"/>
      <c r="AM21" s="204"/>
      <c r="AN21" s="237"/>
    </row>
    <row r="22" spans="1:40" ht="72" customHeight="1" x14ac:dyDescent="0.25">
      <c r="A22" s="197"/>
      <c r="B22" s="204"/>
      <c r="C22" s="203"/>
      <c r="D22" s="228"/>
      <c r="E22" s="203"/>
      <c r="F22" s="186"/>
      <c r="G22" s="39" t="s">
        <v>113</v>
      </c>
      <c r="H22" s="57">
        <v>0.1</v>
      </c>
      <c r="I22" s="58" t="s">
        <v>105</v>
      </c>
      <c r="J22" s="58">
        <v>1</v>
      </c>
      <c r="K22" s="39" t="s">
        <v>114</v>
      </c>
      <c r="L22" s="40">
        <v>44200</v>
      </c>
      <c r="M22" s="40">
        <v>44218</v>
      </c>
      <c r="N22" s="58" t="s">
        <v>6</v>
      </c>
      <c r="O22" s="58" t="s">
        <v>444</v>
      </c>
      <c r="P22" s="58">
        <v>1</v>
      </c>
      <c r="Q22" s="58"/>
      <c r="R22" s="58"/>
      <c r="S22" s="58"/>
      <c r="T22" s="58">
        <v>1</v>
      </c>
      <c r="U22" s="16" t="s">
        <v>445</v>
      </c>
      <c r="V22" s="17" t="s">
        <v>114</v>
      </c>
      <c r="W22" s="18"/>
      <c r="X22" s="16" t="s">
        <v>557</v>
      </c>
      <c r="Y22" s="17"/>
      <c r="Z22" s="19">
        <f t="shared" si="1"/>
        <v>1</v>
      </c>
      <c r="AA22" s="18"/>
      <c r="AB22" s="16"/>
      <c r="AC22" s="17"/>
      <c r="AD22" s="19">
        <f t="shared" si="2"/>
        <v>1</v>
      </c>
      <c r="AE22" s="18"/>
      <c r="AF22" s="16"/>
      <c r="AG22" s="17"/>
      <c r="AH22" s="163">
        <f t="shared" si="3"/>
        <v>1</v>
      </c>
      <c r="AI22" s="164">
        <f t="shared" si="4"/>
        <v>1</v>
      </c>
      <c r="AJ22" s="14">
        <f t="shared" si="5"/>
        <v>1</v>
      </c>
      <c r="AK22" s="197"/>
      <c r="AL22" s="228"/>
      <c r="AM22" s="204"/>
      <c r="AN22" s="237"/>
    </row>
    <row r="23" spans="1:40" ht="174.75" customHeight="1" x14ac:dyDescent="0.25">
      <c r="A23" s="197"/>
      <c r="B23" s="204"/>
      <c r="C23" s="203"/>
      <c r="D23" s="228"/>
      <c r="E23" s="203" t="s">
        <v>263</v>
      </c>
      <c r="F23" s="185">
        <v>0.3</v>
      </c>
      <c r="G23" s="39" t="s">
        <v>166</v>
      </c>
      <c r="H23" s="57">
        <v>0.5</v>
      </c>
      <c r="I23" s="58" t="s">
        <v>115</v>
      </c>
      <c r="J23" s="58">
        <v>11</v>
      </c>
      <c r="K23" s="39" t="s">
        <v>116</v>
      </c>
      <c r="L23" s="40">
        <v>44200</v>
      </c>
      <c r="M23" s="40">
        <v>44286</v>
      </c>
      <c r="N23" s="58" t="s">
        <v>6</v>
      </c>
      <c r="O23" s="58" t="s">
        <v>360</v>
      </c>
      <c r="P23" s="58">
        <v>11</v>
      </c>
      <c r="Q23" s="58"/>
      <c r="R23" s="58"/>
      <c r="S23" s="58"/>
      <c r="T23" s="58">
        <v>2</v>
      </c>
      <c r="U23" s="36" t="s">
        <v>446</v>
      </c>
      <c r="V23" s="37" t="s">
        <v>453</v>
      </c>
      <c r="W23" s="18">
        <v>5</v>
      </c>
      <c r="X23" s="36" t="s">
        <v>595</v>
      </c>
      <c r="Y23" s="37" t="s">
        <v>596</v>
      </c>
      <c r="Z23" s="19">
        <f t="shared" si="1"/>
        <v>7</v>
      </c>
      <c r="AA23" s="18"/>
      <c r="AB23" s="16"/>
      <c r="AC23" s="17"/>
      <c r="AD23" s="19">
        <f t="shared" si="2"/>
        <v>7</v>
      </c>
      <c r="AE23" s="18"/>
      <c r="AF23" s="16"/>
      <c r="AG23" s="17"/>
      <c r="AH23" s="163">
        <f t="shared" si="3"/>
        <v>7</v>
      </c>
      <c r="AI23" s="164">
        <f t="shared" si="4"/>
        <v>0.63636363636363635</v>
      </c>
      <c r="AJ23" s="14">
        <f t="shared" si="5"/>
        <v>0.63636363636363635</v>
      </c>
      <c r="AK23" s="196">
        <f>(AJ23*H23)+(AJ24*H24)</f>
        <v>0.51818181818181819</v>
      </c>
      <c r="AL23" s="228"/>
      <c r="AM23" s="204"/>
      <c r="AN23" s="237"/>
    </row>
    <row r="24" spans="1:40" ht="210" customHeight="1" x14ac:dyDescent="0.25">
      <c r="A24" s="197"/>
      <c r="B24" s="204"/>
      <c r="C24" s="203"/>
      <c r="D24" s="228"/>
      <c r="E24" s="203"/>
      <c r="F24" s="186"/>
      <c r="G24" s="39" t="s">
        <v>201</v>
      </c>
      <c r="H24" s="57">
        <v>0.5</v>
      </c>
      <c r="I24" s="58" t="s">
        <v>117</v>
      </c>
      <c r="J24" s="58">
        <v>42</v>
      </c>
      <c r="K24" s="39" t="s">
        <v>118</v>
      </c>
      <c r="L24" s="40">
        <v>44200</v>
      </c>
      <c r="M24" s="40">
        <v>44547</v>
      </c>
      <c r="N24" s="58" t="s">
        <v>6</v>
      </c>
      <c r="O24" s="58" t="s">
        <v>360</v>
      </c>
      <c r="P24" s="58">
        <v>4</v>
      </c>
      <c r="Q24" s="58">
        <v>6</v>
      </c>
      <c r="R24" s="58">
        <v>16</v>
      </c>
      <c r="S24" s="58">
        <v>16</v>
      </c>
      <c r="T24" s="58">
        <v>4</v>
      </c>
      <c r="U24" s="36" t="s">
        <v>456</v>
      </c>
      <c r="V24" s="37" t="s">
        <v>457</v>
      </c>
      <c r="W24" s="18"/>
      <c r="X24" s="16" t="s">
        <v>597</v>
      </c>
      <c r="Y24" s="17" t="s">
        <v>598</v>
      </c>
      <c r="Z24" s="19">
        <f t="shared" si="1"/>
        <v>4</v>
      </c>
      <c r="AA24" s="18"/>
      <c r="AB24" s="16"/>
      <c r="AC24" s="17"/>
      <c r="AD24" s="19">
        <f t="shared" si="2"/>
        <v>4</v>
      </c>
      <c r="AE24" s="18"/>
      <c r="AF24" s="16"/>
      <c r="AG24" s="17"/>
      <c r="AH24" s="163">
        <f t="shared" si="3"/>
        <v>4</v>
      </c>
      <c r="AI24" s="164">
        <f t="shared" si="4"/>
        <v>9.5238095238095233E-2</v>
      </c>
      <c r="AJ24" s="14">
        <f t="shared" si="5"/>
        <v>0.4</v>
      </c>
      <c r="AK24" s="197"/>
      <c r="AL24" s="228"/>
      <c r="AM24" s="204"/>
      <c r="AN24" s="237"/>
    </row>
    <row r="25" spans="1:40" s="168" customFormat="1" ht="78.75" customHeight="1" x14ac:dyDescent="0.25">
      <c r="A25" s="197"/>
      <c r="B25" s="204"/>
      <c r="C25" s="203"/>
      <c r="D25" s="228"/>
      <c r="E25" s="43" t="s">
        <v>124</v>
      </c>
      <c r="F25" s="115">
        <v>0.2</v>
      </c>
      <c r="G25" s="62" t="s">
        <v>120</v>
      </c>
      <c r="H25" s="115">
        <v>1</v>
      </c>
      <c r="I25" s="78" t="s">
        <v>121</v>
      </c>
      <c r="J25" s="78">
        <v>3</v>
      </c>
      <c r="K25" s="62" t="s">
        <v>122</v>
      </c>
      <c r="L25" s="81">
        <v>44287</v>
      </c>
      <c r="M25" s="81">
        <v>44530</v>
      </c>
      <c r="N25" s="78" t="s">
        <v>6</v>
      </c>
      <c r="O25" s="78" t="s">
        <v>101</v>
      </c>
      <c r="P25" s="78"/>
      <c r="Q25" s="78">
        <v>1</v>
      </c>
      <c r="R25" s="78">
        <v>1</v>
      </c>
      <c r="S25" s="78">
        <v>1</v>
      </c>
      <c r="T25" s="78"/>
      <c r="U25" s="42" t="s">
        <v>458</v>
      </c>
      <c r="V25" s="42"/>
      <c r="W25" s="154">
        <v>1</v>
      </c>
      <c r="X25" s="42" t="s">
        <v>633</v>
      </c>
      <c r="Y25" s="17"/>
      <c r="Z25" s="19">
        <f t="shared" si="1"/>
        <v>1</v>
      </c>
      <c r="AA25" s="154"/>
      <c r="AB25" s="42"/>
      <c r="AC25" s="172"/>
      <c r="AD25" s="19">
        <f t="shared" si="2"/>
        <v>1</v>
      </c>
      <c r="AE25" s="154"/>
      <c r="AF25" s="42"/>
      <c r="AG25" s="172"/>
      <c r="AH25" s="163">
        <f t="shared" si="3"/>
        <v>1</v>
      </c>
      <c r="AI25" s="164">
        <f t="shared" si="4"/>
        <v>0.33333333333333331</v>
      </c>
      <c r="AJ25" s="14">
        <f t="shared" si="5"/>
        <v>1</v>
      </c>
      <c r="AK25" s="116">
        <f>AJ25*H25</f>
        <v>1</v>
      </c>
      <c r="AL25" s="228"/>
      <c r="AM25" s="204"/>
      <c r="AN25" s="237"/>
    </row>
    <row r="26" spans="1:40" ht="157.5" customHeight="1" x14ac:dyDescent="0.25">
      <c r="A26" s="197"/>
      <c r="B26" s="204"/>
      <c r="C26" s="203" t="s">
        <v>219</v>
      </c>
      <c r="D26" s="202">
        <v>0.2</v>
      </c>
      <c r="E26" s="203" t="s">
        <v>218</v>
      </c>
      <c r="F26" s="185">
        <v>1</v>
      </c>
      <c r="G26" s="39" t="s">
        <v>119</v>
      </c>
      <c r="H26" s="57">
        <v>0.5</v>
      </c>
      <c r="I26" s="58" t="s">
        <v>222</v>
      </c>
      <c r="J26" s="57">
        <v>1</v>
      </c>
      <c r="K26" s="39" t="s">
        <v>223</v>
      </c>
      <c r="L26" s="40">
        <v>44200</v>
      </c>
      <c r="M26" s="40">
        <v>44547</v>
      </c>
      <c r="N26" s="58" t="s">
        <v>6</v>
      </c>
      <c r="O26" s="58" t="s">
        <v>360</v>
      </c>
      <c r="P26" s="57">
        <v>0.3</v>
      </c>
      <c r="Q26" s="57">
        <v>0.3</v>
      </c>
      <c r="R26" s="57">
        <v>0.2</v>
      </c>
      <c r="S26" s="57">
        <v>0.2</v>
      </c>
      <c r="T26" s="72">
        <v>0.34</v>
      </c>
      <c r="U26" s="38" t="s">
        <v>454</v>
      </c>
      <c r="V26" s="37" t="s">
        <v>455</v>
      </c>
      <c r="W26" s="72">
        <v>0.3</v>
      </c>
      <c r="X26" s="42" t="s">
        <v>630</v>
      </c>
      <c r="Y26" s="37" t="s">
        <v>629</v>
      </c>
      <c r="Z26" s="120">
        <f t="shared" si="1"/>
        <v>0.64</v>
      </c>
      <c r="AA26" s="18"/>
      <c r="AB26" s="16"/>
      <c r="AC26" s="17"/>
      <c r="AD26" s="120">
        <f t="shared" si="2"/>
        <v>0.64</v>
      </c>
      <c r="AE26" s="18"/>
      <c r="AF26" s="16"/>
      <c r="AG26" s="17"/>
      <c r="AH26" s="162">
        <f t="shared" si="3"/>
        <v>0.64</v>
      </c>
      <c r="AI26" s="162">
        <f t="shared" si="4"/>
        <v>0.64</v>
      </c>
      <c r="AJ26" s="14">
        <f t="shared" si="5"/>
        <v>1.0666666666666667</v>
      </c>
      <c r="AK26" s="196">
        <f>(AJ26*H26)+(AJ27*H27)</f>
        <v>0.53333333333333333</v>
      </c>
      <c r="AL26" s="202">
        <f>((AK26*F26))/(F26+F27)</f>
        <v>0.53333333333333333</v>
      </c>
      <c r="AM26" s="204"/>
      <c r="AN26" s="237"/>
    </row>
    <row r="27" spans="1:40" ht="84.75" customHeight="1" x14ac:dyDescent="0.25">
      <c r="A27" s="197"/>
      <c r="B27" s="204"/>
      <c r="C27" s="203"/>
      <c r="D27" s="202"/>
      <c r="E27" s="203"/>
      <c r="F27" s="186"/>
      <c r="G27" s="39" t="s">
        <v>264</v>
      </c>
      <c r="H27" s="57">
        <v>0.5</v>
      </c>
      <c r="I27" s="58" t="s">
        <v>225</v>
      </c>
      <c r="J27" s="57">
        <v>1</v>
      </c>
      <c r="K27" s="39" t="s">
        <v>224</v>
      </c>
      <c r="L27" s="40">
        <v>44409</v>
      </c>
      <c r="M27" s="40">
        <v>44547</v>
      </c>
      <c r="N27" s="58" t="s">
        <v>6</v>
      </c>
      <c r="O27" s="58" t="s">
        <v>101</v>
      </c>
      <c r="P27" s="57"/>
      <c r="Q27" s="57"/>
      <c r="R27" s="57">
        <v>0.5</v>
      </c>
      <c r="S27" s="57">
        <v>0.5</v>
      </c>
      <c r="T27" s="58"/>
      <c r="U27" s="16"/>
      <c r="V27" s="17"/>
      <c r="W27" s="18"/>
      <c r="X27" s="16" t="s">
        <v>615</v>
      </c>
      <c r="Y27" s="17"/>
      <c r="Z27" s="120">
        <f t="shared" si="1"/>
        <v>0</v>
      </c>
      <c r="AA27" s="18"/>
      <c r="AB27" s="16"/>
      <c r="AC27" s="17"/>
      <c r="AD27" s="120">
        <f t="shared" si="2"/>
        <v>0</v>
      </c>
      <c r="AE27" s="18"/>
      <c r="AF27" s="16"/>
      <c r="AG27" s="17"/>
      <c r="AH27" s="162">
        <f t="shared" si="3"/>
        <v>0</v>
      </c>
      <c r="AI27" s="162">
        <f t="shared" si="4"/>
        <v>0</v>
      </c>
      <c r="AJ27" s="14">
        <f t="shared" si="5"/>
        <v>0</v>
      </c>
      <c r="AK27" s="197"/>
      <c r="AL27" s="202"/>
      <c r="AM27" s="204"/>
      <c r="AN27" s="237"/>
    </row>
    <row r="28" spans="1:40" ht="122.45" customHeight="1" x14ac:dyDescent="0.25">
      <c r="A28" s="197"/>
      <c r="B28" s="204"/>
      <c r="C28" s="203" t="s">
        <v>248</v>
      </c>
      <c r="D28" s="202">
        <v>0.2</v>
      </c>
      <c r="E28" s="30" t="s">
        <v>249</v>
      </c>
      <c r="F28" s="57">
        <v>0.5</v>
      </c>
      <c r="G28" s="39" t="s">
        <v>125</v>
      </c>
      <c r="H28" s="57">
        <v>1</v>
      </c>
      <c r="I28" s="58" t="s">
        <v>126</v>
      </c>
      <c r="J28" s="58">
        <v>10</v>
      </c>
      <c r="K28" s="39" t="s">
        <v>127</v>
      </c>
      <c r="L28" s="40">
        <v>44287</v>
      </c>
      <c r="M28" s="40">
        <v>44550</v>
      </c>
      <c r="N28" s="58" t="s">
        <v>6</v>
      </c>
      <c r="O28" s="58" t="s">
        <v>101</v>
      </c>
      <c r="P28" s="58"/>
      <c r="Q28" s="58">
        <v>4</v>
      </c>
      <c r="R28" s="58">
        <v>3</v>
      </c>
      <c r="S28" s="58">
        <v>3</v>
      </c>
      <c r="T28" s="58"/>
      <c r="U28" s="16"/>
      <c r="V28" s="17"/>
      <c r="W28" s="18"/>
      <c r="X28" s="16" t="s">
        <v>628</v>
      </c>
      <c r="Y28" s="17"/>
      <c r="Z28" s="19">
        <f t="shared" si="1"/>
        <v>0</v>
      </c>
      <c r="AA28" s="18"/>
      <c r="AB28" s="16"/>
      <c r="AC28" s="17"/>
      <c r="AD28" s="19">
        <f t="shared" si="2"/>
        <v>0</v>
      </c>
      <c r="AE28" s="18"/>
      <c r="AF28" s="16"/>
      <c r="AG28" s="17"/>
      <c r="AH28" s="163">
        <f t="shared" si="3"/>
        <v>0</v>
      </c>
      <c r="AI28" s="164">
        <f t="shared" si="4"/>
        <v>0</v>
      </c>
      <c r="AJ28" s="14">
        <f t="shared" si="5"/>
        <v>0</v>
      </c>
      <c r="AK28" s="169">
        <f>AJ28*H28</f>
        <v>0</v>
      </c>
      <c r="AL28" s="202">
        <f>((AK28*F28)+(AK29*F29))/(F28+F29)</f>
        <v>0</v>
      </c>
      <c r="AM28" s="204"/>
      <c r="AN28" s="237"/>
    </row>
    <row r="29" spans="1:40" ht="66" customHeight="1" x14ac:dyDescent="0.25">
      <c r="A29" s="197"/>
      <c r="B29" s="204"/>
      <c r="C29" s="203"/>
      <c r="D29" s="202"/>
      <c r="E29" s="30" t="s">
        <v>250</v>
      </c>
      <c r="F29" s="57">
        <v>0.5</v>
      </c>
      <c r="G29" s="39" t="s">
        <v>128</v>
      </c>
      <c r="H29" s="57">
        <v>1</v>
      </c>
      <c r="I29" s="58" t="s">
        <v>129</v>
      </c>
      <c r="J29" s="57">
        <v>1</v>
      </c>
      <c r="K29" s="39" t="s">
        <v>130</v>
      </c>
      <c r="L29" s="40">
        <v>44378</v>
      </c>
      <c r="M29" s="40">
        <v>44545</v>
      </c>
      <c r="N29" s="58" t="s">
        <v>6</v>
      </c>
      <c r="O29" s="58" t="s">
        <v>101</v>
      </c>
      <c r="P29" s="57"/>
      <c r="Q29" s="57"/>
      <c r="R29" s="57">
        <v>0.3</v>
      </c>
      <c r="S29" s="57">
        <v>0.7</v>
      </c>
      <c r="T29" s="58"/>
      <c r="U29" s="16"/>
      <c r="V29" s="17"/>
      <c r="W29" s="18"/>
      <c r="X29" s="16" t="s">
        <v>615</v>
      </c>
      <c r="Y29" s="17"/>
      <c r="Z29" s="120">
        <f t="shared" si="1"/>
        <v>0</v>
      </c>
      <c r="AA29" s="18"/>
      <c r="AB29" s="16"/>
      <c r="AC29" s="17"/>
      <c r="AD29" s="120">
        <f t="shared" si="2"/>
        <v>0</v>
      </c>
      <c r="AE29" s="18"/>
      <c r="AF29" s="16"/>
      <c r="AG29" s="17"/>
      <c r="AH29" s="162">
        <f t="shared" si="3"/>
        <v>0</v>
      </c>
      <c r="AI29" s="162">
        <f t="shared" si="4"/>
        <v>0</v>
      </c>
      <c r="AJ29" s="14">
        <f t="shared" si="5"/>
        <v>0</v>
      </c>
      <c r="AK29" s="169">
        <f>AJ29*H29</f>
        <v>0</v>
      </c>
      <c r="AL29" s="202"/>
      <c r="AM29" s="204"/>
      <c r="AN29" s="237"/>
    </row>
    <row r="30" spans="1:40" ht="102" hidden="1" customHeight="1" x14ac:dyDescent="0.25">
      <c r="A30" s="197"/>
      <c r="B30" s="204"/>
      <c r="C30" s="203" t="s">
        <v>314</v>
      </c>
      <c r="D30" s="202">
        <v>0.2</v>
      </c>
      <c r="E30" s="203" t="s">
        <v>305</v>
      </c>
      <c r="F30" s="185">
        <v>0.5</v>
      </c>
      <c r="G30" s="39" t="s">
        <v>306</v>
      </c>
      <c r="H30" s="57">
        <v>0.3</v>
      </c>
      <c r="I30" s="73" t="s">
        <v>307</v>
      </c>
      <c r="J30" s="58">
        <v>19</v>
      </c>
      <c r="K30" s="39" t="s">
        <v>308</v>
      </c>
      <c r="L30" s="40">
        <v>44287</v>
      </c>
      <c r="M30" s="40">
        <v>44438</v>
      </c>
      <c r="N30" s="58" t="s">
        <v>58</v>
      </c>
      <c r="O30" s="58" t="s">
        <v>309</v>
      </c>
      <c r="P30" s="74"/>
      <c r="Q30" s="74">
        <v>7</v>
      </c>
      <c r="R30" s="74">
        <v>12</v>
      </c>
      <c r="S30" s="74"/>
      <c r="T30" s="58"/>
      <c r="U30" s="16"/>
      <c r="V30" s="17"/>
      <c r="W30" s="89">
        <v>14</v>
      </c>
      <c r="X30" s="16" t="s">
        <v>492</v>
      </c>
      <c r="Y30" s="17" t="s">
        <v>493</v>
      </c>
      <c r="Z30" s="19">
        <f t="shared" si="1"/>
        <v>14</v>
      </c>
      <c r="AA30" s="18"/>
      <c r="AB30" s="16"/>
      <c r="AC30" s="17"/>
      <c r="AD30" s="19">
        <f t="shared" si="2"/>
        <v>14</v>
      </c>
      <c r="AE30" s="18"/>
      <c r="AF30" s="16"/>
      <c r="AG30" s="17"/>
      <c r="AH30" s="163">
        <f t="shared" si="3"/>
        <v>14</v>
      </c>
      <c r="AI30" s="164">
        <f t="shared" si="4"/>
        <v>0.73684210526315785</v>
      </c>
      <c r="AJ30" s="14">
        <f t="shared" si="5"/>
        <v>2</v>
      </c>
      <c r="AK30" s="196">
        <f>(AJ30*H30)+(AJ31*H31)+(AJ32*H32)</f>
        <v>0.6</v>
      </c>
      <c r="AL30" s="202">
        <f>((AK30*F30)+(AK33*F33))/(F30+F33)</f>
        <v>0.3</v>
      </c>
      <c r="AM30" s="204"/>
      <c r="AN30" s="237"/>
    </row>
    <row r="31" spans="1:40" ht="105" hidden="1" customHeight="1" x14ac:dyDescent="0.25">
      <c r="A31" s="197"/>
      <c r="B31" s="204"/>
      <c r="C31" s="203"/>
      <c r="D31" s="202"/>
      <c r="E31" s="203"/>
      <c r="F31" s="186"/>
      <c r="G31" s="39" t="s">
        <v>310</v>
      </c>
      <c r="H31" s="57">
        <v>0.4</v>
      </c>
      <c r="I31" s="73" t="s">
        <v>311</v>
      </c>
      <c r="J31" s="58">
        <v>2</v>
      </c>
      <c r="K31" s="39" t="s">
        <v>308</v>
      </c>
      <c r="L31" s="40">
        <v>44470</v>
      </c>
      <c r="M31" s="40">
        <v>44561</v>
      </c>
      <c r="N31" s="58" t="s">
        <v>58</v>
      </c>
      <c r="O31" s="58" t="s">
        <v>309</v>
      </c>
      <c r="P31" s="69"/>
      <c r="Q31" s="69"/>
      <c r="R31" s="69"/>
      <c r="S31" s="71">
        <v>2</v>
      </c>
      <c r="T31" s="58"/>
      <c r="U31" s="16"/>
      <c r="V31" s="17"/>
      <c r="W31" s="18"/>
      <c r="X31" s="16"/>
      <c r="Y31" s="17"/>
      <c r="Z31" s="19">
        <f t="shared" si="1"/>
        <v>0</v>
      </c>
      <c r="AA31" s="18"/>
      <c r="AB31" s="16"/>
      <c r="AC31" s="17"/>
      <c r="AD31" s="19">
        <f t="shared" si="2"/>
        <v>0</v>
      </c>
      <c r="AE31" s="18"/>
      <c r="AF31" s="16"/>
      <c r="AG31" s="17"/>
      <c r="AH31" s="163">
        <f t="shared" si="3"/>
        <v>0</v>
      </c>
      <c r="AI31" s="164">
        <f t="shared" si="4"/>
        <v>0</v>
      </c>
      <c r="AJ31" s="14">
        <f t="shared" si="5"/>
        <v>0</v>
      </c>
      <c r="AK31" s="197"/>
      <c r="AL31" s="202"/>
      <c r="AM31" s="204"/>
      <c r="AN31" s="237"/>
    </row>
    <row r="32" spans="1:40" ht="98.25" hidden="1" customHeight="1" x14ac:dyDescent="0.25">
      <c r="A32" s="197"/>
      <c r="B32" s="204"/>
      <c r="C32" s="203"/>
      <c r="D32" s="202"/>
      <c r="E32" s="203"/>
      <c r="F32" s="186"/>
      <c r="G32" s="39" t="s">
        <v>312</v>
      </c>
      <c r="H32" s="57">
        <v>0.3</v>
      </c>
      <c r="I32" s="73" t="s">
        <v>311</v>
      </c>
      <c r="J32" s="58">
        <v>1</v>
      </c>
      <c r="K32" s="39" t="s">
        <v>313</v>
      </c>
      <c r="L32" s="40">
        <v>44197</v>
      </c>
      <c r="M32" s="40">
        <v>44561</v>
      </c>
      <c r="N32" s="58" t="s">
        <v>58</v>
      </c>
      <c r="O32" s="58" t="s">
        <v>309</v>
      </c>
      <c r="P32" s="69"/>
      <c r="Q32" s="69"/>
      <c r="R32" s="69">
        <v>1</v>
      </c>
      <c r="S32" s="71"/>
      <c r="T32" s="57"/>
      <c r="U32" s="16" t="s">
        <v>358</v>
      </c>
      <c r="V32" s="17" t="s">
        <v>359</v>
      </c>
      <c r="W32" s="41"/>
      <c r="X32" s="16" t="s">
        <v>494</v>
      </c>
      <c r="Y32" s="37" t="s">
        <v>495</v>
      </c>
      <c r="Z32" s="19">
        <f t="shared" si="1"/>
        <v>0</v>
      </c>
      <c r="AA32" s="18"/>
      <c r="AB32" s="16"/>
      <c r="AC32" s="17"/>
      <c r="AD32" s="19">
        <f t="shared" si="2"/>
        <v>0</v>
      </c>
      <c r="AE32" s="18"/>
      <c r="AF32" s="16"/>
      <c r="AG32" s="17"/>
      <c r="AH32" s="163">
        <f t="shared" si="3"/>
        <v>0</v>
      </c>
      <c r="AI32" s="164">
        <f t="shared" si="4"/>
        <v>0</v>
      </c>
      <c r="AJ32" s="14">
        <f t="shared" si="5"/>
        <v>0</v>
      </c>
      <c r="AK32" s="197"/>
      <c r="AL32" s="202"/>
      <c r="AM32" s="204"/>
      <c r="AN32" s="237"/>
    </row>
    <row r="33" spans="1:40" ht="115.15" hidden="1" customHeight="1" x14ac:dyDescent="0.25">
      <c r="A33" s="197"/>
      <c r="B33" s="204"/>
      <c r="C33" s="203"/>
      <c r="D33" s="202"/>
      <c r="E33" s="30" t="s">
        <v>74</v>
      </c>
      <c r="F33" s="57">
        <v>0.5</v>
      </c>
      <c r="G33" s="39" t="s">
        <v>75</v>
      </c>
      <c r="H33" s="57">
        <v>1</v>
      </c>
      <c r="I33" s="75" t="s">
        <v>315</v>
      </c>
      <c r="J33" s="58">
        <v>1</v>
      </c>
      <c r="K33" s="39" t="s">
        <v>76</v>
      </c>
      <c r="L33" s="40">
        <v>44211</v>
      </c>
      <c r="M33" s="40">
        <v>44407</v>
      </c>
      <c r="N33" s="58" t="s">
        <v>58</v>
      </c>
      <c r="O33" s="58" t="s">
        <v>214</v>
      </c>
      <c r="P33" s="69"/>
      <c r="Q33" s="69"/>
      <c r="R33" s="69">
        <v>1</v>
      </c>
      <c r="S33" s="71"/>
      <c r="T33" s="58"/>
      <c r="U33" s="16"/>
      <c r="V33" s="17"/>
      <c r="W33" s="18"/>
      <c r="X33" s="16" t="s">
        <v>496</v>
      </c>
      <c r="Y33" s="17" t="s">
        <v>497</v>
      </c>
      <c r="Z33" s="19">
        <f t="shared" si="1"/>
        <v>0</v>
      </c>
      <c r="AA33" s="18"/>
      <c r="AB33" s="16"/>
      <c r="AC33" s="17"/>
      <c r="AD33" s="19">
        <f t="shared" si="2"/>
        <v>0</v>
      </c>
      <c r="AE33" s="18"/>
      <c r="AF33" s="16"/>
      <c r="AG33" s="17"/>
      <c r="AH33" s="163">
        <f t="shared" si="3"/>
        <v>0</v>
      </c>
      <c r="AI33" s="164">
        <f t="shared" si="4"/>
        <v>0</v>
      </c>
      <c r="AJ33" s="14">
        <f t="shared" si="5"/>
        <v>0</v>
      </c>
      <c r="AK33" s="169">
        <f>AJ33*H33</f>
        <v>0</v>
      </c>
      <c r="AL33" s="202"/>
      <c r="AM33" s="204"/>
      <c r="AN33" s="237"/>
    </row>
    <row r="34" spans="1:40" ht="85.5" hidden="1" customHeight="1" x14ac:dyDescent="0.25">
      <c r="A34" s="197" t="s">
        <v>47</v>
      </c>
      <c r="B34" s="201">
        <v>0.125</v>
      </c>
      <c r="C34" s="203" t="s">
        <v>261</v>
      </c>
      <c r="D34" s="196">
        <v>0.85</v>
      </c>
      <c r="E34" s="203" t="s">
        <v>232</v>
      </c>
      <c r="F34" s="185">
        <v>1</v>
      </c>
      <c r="G34" s="39" t="s">
        <v>186</v>
      </c>
      <c r="H34" s="57">
        <v>0.1</v>
      </c>
      <c r="I34" s="58" t="s">
        <v>467</v>
      </c>
      <c r="J34" s="69">
        <v>24</v>
      </c>
      <c r="K34" s="167" t="s">
        <v>569</v>
      </c>
      <c r="L34" s="40">
        <v>44197</v>
      </c>
      <c r="M34" s="40">
        <v>44561</v>
      </c>
      <c r="N34" s="58" t="s">
        <v>188</v>
      </c>
      <c r="O34" s="58" t="s">
        <v>189</v>
      </c>
      <c r="P34" s="69">
        <v>5</v>
      </c>
      <c r="Q34" s="109">
        <v>7</v>
      </c>
      <c r="R34" s="69">
        <v>6</v>
      </c>
      <c r="S34" s="69">
        <v>6</v>
      </c>
      <c r="T34" s="69">
        <v>5</v>
      </c>
      <c r="U34" s="42" t="s">
        <v>469</v>
      </c>
      <c r="V34" s="17" t="s">
        <v>468</v>
      </c>
      <c r="W34" s="93">
        <v>7</v>
      </c>
      <c r="X34" s="16" t="s">
        <v>570</v>
      </c>
      <c r="Y34" s="17" t="s">
        <v>571</v>
      </c>
      <c r="Z34" s="19">
        <f t="shared" si="1"/>
        <v>12</v>
      </c>
      <c r="AA34" s="18"/>
      <c r="AB34" s="16"/>
      <c r="AC34" s="17"/>
      <c r="AD34" s="19">
        <f t="shared" si="2"/>
        <v>12</v>
      </c>
      <c r="AE34" s="18"/>
      <c r="AF34" s="16"/>
      <c r="AG34" s="17"/>
      <c r="AH34" s="163">
        <f t="shared" si="3"/>
        <v>12</v>
      </c>
      <c r="AI34" s="164">
        <f t="shared" si="4"/>
        <v>0.5</v>
      </c>
      <c r="AJ34" s="14">
        <f t="shared" si="5"/>
        <v>1</v>
      </c>
      <c r="AK34" s="196">
        <f>(AJ34*H34)+(AJ35*H35)+(AJ36*H36)+(AJ37*H37)+(AJ38*H38)+(AJ39*H39)+(AJ40*H40)+(AJ41*H41)</f>
        <v>0.30000000000000004</v>
      </c>
      <c r="AL34" s="196">
        <f>(AK34*F34)/(F34)</f>
        <v>0.30000000000000004</v>
      </c>
      <c r="AM34" s="201">
        <f>(AL34*D34)+(AL34*D34)/D34</f>
        <v>0.55499999999999994</v>
      </c>
      <c r="AN34" s="237"/>
    </row>
    <row r="35" spans="1:40" ht="132" hidden="1" customHeight="1" x14ac:dyDescent="0.25">
      <c r="A35" s="197"/>
      <c r="B35" s="201"/>
      <c r="C35" s="203"/>
      <c r="D35" s="228"/>
      <c r="E35" s="203"/>
      <c r="F35" s="186"/>
      <c r="G35" s="39" t="s">
        <v>235</v>
      </c>
      <c r="H35" s="57">
        <v>0.1</v>
      </c>
      <c r="I35" s="57" t="s">
        <v>233</v>
      </c>
      <c r="J35" s="76">
        <v>6</v>
      </c>
      <c r="K35" s="39" t="s">
        <v>234</v>
      </c>
      <c r="L35" s="40">
        <v>44197</v>
      </c>
      <c r="M35" s="40">
        <v>44561</v>
      </c>
      <c r="N35" s="58" t="s">
        <v>188</v>
      </c>
      <c r="O35" s="58" t="s">
        <v>189</v>
      </c>
      <c r="P35" s="77">
        <v>4</v>
      </c>
      <c r="Q35" s="77"/>
      <c r="R35" s="110">
        <v>1</v>
      </c>
      <c r="S35" s="77">
        <v>1</v>
      </c>
      <c r="T35" s="58">
        <v>4</v>
      </c>
      <c r="U35" s="43" t="s">
        <v>470</v>
      </c>
      <c r="V35" s="37" t="s">
        <v>471</v>
      </c>
      <c r="W35" s="18"/>
      <c r="X35" s="42" t="s">
        <v>572</v>
      </c>
      <c r="Y35" s="17"/>
      <c r="Z35" s="19">
        <f t="shared" si="1"/>
        <v>4</v>
      </c>
      <c r="AA35" s="18"/>
      <c r="AB35" s="16"/>
      <c r="AC35" s="17"/>
      <c r="AD35" s="19">
        <f t="shared" si="2"/>
        <v>4</v>
      </c>
      <c r="AE35" s="18"/>
      <c r="AF35" s="16"/>
      <c r="AG35" s="17"/>
      <c r="AH35" s="163">
        <f t="shared" si="3"/>
        <v>4</v>
      </c>
      <c r="AI35" s="164">
        <f t="shared" si="4"/>
        <v>0.66666666666666663</v>
      </c>
      <c r="AJ35" s="14">
        <f t="shared" si="5"/>
        <v>1</v>
      </c>
      <c r="AK35" s="197"/>
      <c r="AL35" s="228"/>
      <c r="AM35" s="201"/>
      <c r="AN35" s="237"/>
    </row>
    <row r="36" spans="1:40" ht="55.15" hidden="1" customHeight="1" x14ac:dyDescent="0.25">
      <c r="A36" s="197"/>
      <c r="B36" s="201"/>
      <c r="C36" s="203"/>
      <c r="D36" s="228"/>
      <c r="E36" s="203"/>
      <c r="F36" s="186"/>
      <c r="G36" s="39" t="s">
        <v>190</v>
      </c>
      <c r="H36" s="57">
        <v>0.2</v>
      </c>
      <c r="I36" s="57" t="s">
        <v>236</v>
      </c>
      <c r="J36" s="77">
        <v>1</v>
      </c>
      <c r="K36" s="39" t="s">
        <v>191</v>
      </c>
      <c r="L36" s="40">
        <v>44197</v>
      </c>
      <c r="M36" s="40">
        <v>44561</v>
      </c>
      <c r="N36" s="58" t="s">
        <v>188</v>
      </c>
      <c r="O36" s="58" t="s">
        <v>189</v>
      </c>
      <c r="P36" s="77"/>
      <c r="Q36" s="77"/>
      <c r="R36" s="77"/>
      <c r="S36" s="77">
        <v>1</v>
      </c>
      <c r="T36" s="58"/>
      <c r="U36" s="42" t="s">
        <v>472</v>
      </c>
      <c r="V36" s="17"/>
      <c r="W36" s="18"/>
      <c r="X36" s="42" t="s">
        <v>472</v>
      </c>
      <c r="Y36" s="17"/>
      <c r="Z36" s="19">
        <f t="shared" si="1"/>
        <v>0</v>
      </c>
      <c r="AA36" s="18"/>
      <c r="AB36" s="16"/>
      <c r="AC36" s="17"/>
      <c r="AD36" s="19">
        <f t="shared" si="2"/>
        <v>0</v>
      </c>
      <c r="AE36" s="18"/>
      <c r="AF36" s="16"/>
      <c r="AG36" s="17"/>
      <c r="AH36" s="163">
        <f t="shared" si="3"/>
        <v>0</v>
      </c>
      <c r="AI36" s="164">
        <f t="shared" si="4"/>
        <v>0</v>
      </c>
      <c r="AJ36" s="14">
        <f t="shared" si="5"/>
        <v>0</v>
      </c>
      <c r="AK36" s="197"/>
      <c r="AL36" s="228"/>
      <c r="AM36" s="201"/>
      <c r="AN36" s="237"/>
    </row>
    <row r="37" spans="1:40" ht="127.5" hidden="1" customHeight="1" x14ac:dyDescent="0.25">
      <c r="A37" s="197"/>
      <c r="B37" s="201"/>
      <c r="C37" s="203"/>
      <c r="D37" s="228"/>
      <c r="E37" s="203"/>
      <c r="F37" s="186"/>
      <c r="G37" s="39" t="s">
        <v>192</v>
      </c>
      <c r="H37" s="57">
        <v>0.1</v>
      </c>
      <c r="I37" s="57" t="s">
        <v>236</v>
      </c>
      <c r="J37" s="77">
        <v>3</v>
      </c>
      <c r="K37" s="39" t="s">
        <v>193</v>
      </c>
      <c r="L37" s="40">
        <v>44197</v>
      </c>
      <c r="M37" s="40">
        <v>44561</v>
      </c>
      <c r="N37" s="58" t="s">
        <v>188</v>
      </c>
      <c r="O37" s="58" t="s">
        <v>189</v>
      </c>
      <c r="P37" s="77"/>
      <c r="Q37" s="77">
        <v>1</v>
      </c>
      <c r="R37" s="77">
        <v>1</v>
      </c>
      <c r="S37" s="77">
        <v>1</v>
      </c>
      <c r="T37" s="58"/>
      <c r="U37" s="42" t="s">
        <v>473</v>
      </c>
      <c r="V37" s="17"/>
      <c r="W37" s="93">
        <v>1</v>
      </c>
      <c r="X37" s="16" t="s">
        <v>573</v>
      </c>
      <c r="Y37" s="17" t="s">
        <v>574</v>
      </c>
      <c r="Z37" s="19">
        <f t="shared" si="1"/>
        <v>1</v>
      </c>
      <c r="AA37" s="18"/>
      <c r="AB37" s="16"/>
      <c r="AC37" s="17"/>
      <c r="AD37" s="19">
        <f t="shared" si="2"/>
        <v>1</v>
      </c>
      <c r="AE37" s="18"/>
      <c r="AF37" s="16"/>
      <c r="AG37" s="17"/>
      <c r="AH37" s="163">
        <f t="shared" si="3"/>
        <v>1</v>
      </c>
      <c r="AI37" s="164">
        <f t="shared" si="4"/>
        <v>0.33333333333333331</v>
      </c>
      <c r="AJ37" s="14">
        <f t="shared" si="5"/>
        <v>1</v>
      </c>
      <c r="AK37" s="197"/>
      <c r="AL37" s="228"/>
      <c r="AM37" s="201"/>
      <c r="AN37" s="237"/>
    </row>
    <row r="38" spans="1:40" ht="55.15" hidden="1" customHeight="1" x14ac:dyDescent="0.25">
      <c r="A38" s="197"/>
      <c r="B38" s="201"/>
      <c r="C38" s="203"/>
      <c r="D38" s="228"/>
      <c r="E38" s="203"/>
      <c r="F38" s="186"/>
      <c r="G38" s="39" t="s">
        <v>266</v>
      </c>
      <c r="H38" s="57">
        <v>0.1</v>
      </c>
      <c r="I38" s="57" t="s">
        <v>237</v>
      </c>
      <c r="J38" s="69">
        <v>2</v>
      </c>
      <c r="K38" s="39" t="s">
        <v>265</v>
      </c>
      <c r="L38" s="40">
        <v>44197</v>
      </c>
      <c r="M38" s="40">
        <v>44561</v>
      </c>
      <c r="N38" s="58" t="s">
        <v>188</v>
      </c>
      <c r="O38" s="58" t="s">
        <v>189</v>
      </c>
      <c r="P38" s="69"/>
      <c r="Q38" s="69"/>
      <c r="R38" s="109">
        <v>1</v>
      </c>
      <c r="S38" s="69">
        <v>1</v>
      </c>
      <c r="T38" s="58"/>
      <c r="U38" s="16"/>
      <c r="V38" s="17"/>
      <c r="W38" s="18"/>
      <c r="X38" s="42" t="s">
        <v>575</v>
      </c>
      <c r="Y38" s="17"/>
      <c r="Z38" s="19">
        <f t="shared" si="1"/>
        <v>0</v>
      </c>
      <c r="AA38" s="18"/>
      <c r="AB38" s="16"/>
      <c r="AC38" s="17"/>
      <c r="AD38" s="19">
        <f t="shared" si="2"/>
        <v>0</v>
      </c>
      <c r="AE38" s="18"/>
      <c r="AF38" s="16"/>
      <c r="AG38" s="17"/>
      <c r="AH38" s="163">
        <f t="shared" si="3"/>
        <v>0</v>
      </c>
      <c r="AI38" s="164">
        <f t="shared" si="4"/>
        <v>0</v>
      </c>
      <c r="AJ38" s="14">
        <f t="shared" si="5"/>
        <v>0</v>
      </c>
      <c r="AK38" s="197"/>
      <c r="AL38" s="228"/>
      <c r="AM38" s="201"/>
      <c r="AN38" s="237"/>
    </row>
    <row r="39" spans="1:40" ht="55.15" hidden="1" customHeight="1" x14ac:dyDescent="0.25">
      <c r="A39" s="197"/>
      <c r="B39" s="201"/>
      <c r="C39" s="203"/>
      <c r="D39" s="228"/>
      <c r="E39" s="203"/>
      <c r="F39" s="186"/>
      <c r="G39" s="39" t="s">
        <v>195</v>
      </c>
      <c r="H39" s="57">
        <v>0.2</v>
      </c>
      <c r="I39" s="58" t="s">
        <v>196</v>
      </c>
      <c r="J39" s="57">
        <v>1</v>
      </c>
      <c r="K39" s="39" t="s">
        <v>187</v>
      </c>
      <c r="L39" s="40">
        <v>44197</v>
      </c>
      <c r="M39" s="40">
        <v>44561</v>
      </c>
      <c r="N39" s="58" t="s">
        <v>188</v>
      </c>
      <c r="O39" s="58" t="s">
        <v>189</v>
      </c>
      <c r="P39" s="69"/>
      <c r="Q39" s="69"/>
      <c r="R39" s="69"/>
      <c r="S39" s="69">
        <v>1</v>
      </c>
      <c r="T39" s="58"/>
      <c r="U39" s="42" t="s">
        <v>474</v>
      </c>
      <c r="V39" s="17"/>
      <c r="W39" s="18"/>
      <c r="X39" s="42" t="s">
        <v>474</v>
      </c>
      <c r="Y39" s="17"/>
      <c r="Z39" s="120">
        <f t="shared" si="1"/>
        <v>0</v>
      </c>
      <c r="AA39" s="18"/>
      <c r="AB39" s="16"/>
      <c r="AC39" s="17"/>
      <c r="AD39" s="120">
        <f t="shared" si="2"/>
        <v>0</v>
      </c>
      <c r="AE39" s="18"/>
      <c r="AF39" s="16"/>
      <c r="AG39" s="17"/>
      <c r="AH39" s="162">
        <f t="shared" si="3"/>
        <v>0</v>
      </c>
      <c r="AI39" s="162">
        <f t="shared" si="4"/>
        <v>0</v>
      </c>
      <c r="AJ39" s="14">
        <f t="shared" si="5"/>
        <v>0</v>
      </c>
      <c r="AK39" s="197"/>
      <c r="AL39" s="228"/>
      <c r="AM39" s="201"/>
      <c r="AN39" s="237"/>
    </row>
    <row r="40" spans="1:40" ht="69.75" hidden="1" customHeight="1" x14ac:dyDescent="0.25">
      <c r="A40" s="197"/>
      <c r="B40" s="201"/>
      <c r="C40" s="203"/>
      <c r="D40" s="228"/>
      <c r="E40" s="203"/>
      <c r="F40" s="186"/>
      <c r="G40" s="39" t="s">
        <v>267</v>
      </c>
      <c r="H40" s="57">
        <v>0.1</v>
      </c>
      <c r="I40" s="57" t="s">
        <v>251</v>
      </c>
      <c r="J40" s="77">
        <v>2</v>
      </c>
      <c r="K40" s="167" t="s">
        <v>576</v>
      </c>
      <c r="L40" s="40">
        <v>44197</v>
      </c>
      <c r="M40" s="40">
        <v>44561</v>
      </c>
      <c r="N40" s="58" t="s">
        <v>188</v>
      </c>
      <c r="O40" s="58" t="s">
        <v>189</v>
      </c>
      <c r="P40" s="77"/>
      <c r="Q40" s="77"/>
      <c r="R40" s="77">
        <v>1</v>
      </c>
      <c r="S40" s="77">
        <v>1</v>
      </c>
      <c r="T40" s="58"/>
      <c r="U40" s="42" t="s">
        <v>475</v>
      </c>
      <c r="V40" s="17"/>
      <c r="W40" s="18"/>
      <c r="X40" s="42" t="s">
        <v>577</v>
      </c>
      <c r="Y40" s="17"/>
      <c r="Z40" s="19">
        <f t="shared" si="1"/>
        <v>0</v>
      </c>
      <c r="AA40" s="18"/>
      <c r="AB40" s="16"/>
      <c r="AC40" s="17"/>
      <c r="AD40" s="19">
        <f t="shared" si="2"/>
        <v>0</v>
      </c>
      <c r="AE40" s="18"/>
      <c r="AF40" s="16"/>
      <c r="AG40" s="17"/>
      <c r="AH40" s="163">
        <f t="shared" si="3"/>
        <v>0</v>
      </c>
      <c r="AI40" s="164">
        <f t="shared" si="4"/>
        <v>0</v>
      </c>
      <c r="AJ40" s="14">
        <f t="shared" si="5"/>
        <v>0</v>
      </c>
      <c r="AK40" s="197"/>
      <c r="AL40" s="228"/>
      <c r="AM40" s="201"/>
      <c r="AN40" s="237"/>
    </row>
    <row r="41" spans="1:40" ht="55.15" hidden="1" customHeight="1" x14ac:dyDescent="0.25">
      <c r="A41" s="197"/>
      <c r="B41" s="201"/>
      <c r="C41" s="203"/>
      <c r="D41" s="228"/>
      <c r="E41" s="203"/>
      <c r="F41" s="186"/>
      <c r="G41" s="39" t="s">
        <v>197</v>
      </c>
      <c r="H41" s="57">
        <v>0.1</v>
      </c>
      <c r="I41" s="57" t="s">
        <v>239</v>
      </c>
      <c r="J41" s="69">
        <v>2</v>
      </c>
      <c r="K41" s="39" t="s">
        <v>198</v>
      </c>
      <c r="L41" s="40">
        <v>44197</v>
      </c>
      <c r="M41" s="40">
        <v>44561</v>
      </c>
      <c r="N41" s="58" t="s">
        <v>188</v>
      </c>
      <c r="O41" s="58" t="s">
        <v>189</v>
      </c>
      <c r="P41" s="69"/>
      <c r="Q41" s="69"/>
      <c r="R41" s="109">
        <v>1</v>
      </c>
      <c r="S41" s="69">
        <v>1</v>
      </c>
      <c r="T41" s="58"/>
      <c r="U41" s="42" t="s">
        <v>476</v>
      </c>
      <c r="V41" s="17"/>
      <c r="W41" s="18"/>
      <c r="X41" s="42" t="s">
        <v>575</v>
      </c>
      <c r="Y41" s="17"/>
      <c r="Z41" s="19">
        <f t="shared" si="1"/>
        <v>0</v>
      </c>
      <c r="AA41" s="18"/>
      <c r="AB41" s="16"/>
      <c r="AC41" s="17"/>
      <c r="AD41" s="19">
        <f t="shared" si="2"/>
        <v>0</v>
      </c>
      <c r="AE41" s="18"/>
      <c r="AF41" s="16"/>
      <c r="AG41" s="17"/>
      <c r="AH41" s="163">
        <f t="shared" si="3"/>
        <v>0</v>
      </c>
      <c r="AI41" s="164">
        <f t="shared" si="4"/>
        <v>0</v>
      </c>
      <c r="AJ41" s="14">
        <f t="shared" si="5"/>
        <v>0</v>
      </c>
      <c r="AK41" s="197"/>
      <c r="AL41" s="228"/>
      <c r="AM41" s="201"/>
      <c r="AN41" s="237"/>
    </row>
    <row r="42" spans="1:40" ht="99" hidden="1" customHeight="1" x14ac:dyDescent="0.25">
      <c r="A42" s="197"/>
      <c r="B42" s="201"/>
      <c r="C42" s="30" t="s">
        <v>303</v>
      </c>
      <c r="D42" s="31">
        <v>0.15</v>
      </c>
      <c r="E42" s="30" t="s">
        <v>304</v>
      </c>
      <c r="F42" s="57">
        <v>1</v>
      </c>
      <c r="G42" s="39" t="s">
        <v>194</v>
      </c>
      <c r="H42" s="57">
        <v>1</v>
      </c>
      <c r="I42" s="58" t="s">
        <v>238</v>
      </c>
      <c r="J42" s="57">
        <v>1</v>
      </c>
      <c r="K42" s="39" t="s">
        <v>227</v>
      </c>
      <c r="L42" s="40">
        <v>44197</v>
      </c>
      <c r="M42" s="40">
        <v>44561</v>
      </c>
      <c r="N42" s="58" t="s">
        <v>188</v>
      </c>
      <c r="O42" s="58" t="s">
        <v>189</v>
      </c>
      <c r="P42" s="67">
        <v>1</v>
      </c>
      <c r="Q42" s="67">
        <v>1</v>
      </c>
      <c r="R42" s="67">
        <v>1</v>
      </c>
      <c r="S42" s="67">
        <v>1</v>
      </c>
      <c r="T42" s="78"/>
      <c r="U42" s="42" t="s">
        <v>477</v>
      </c>
      <c r="V42" s="17"/>
      <c r="W42" s="18"/>
      <c r="X42" s="42" t="s">
        <v>578</v>
      </c>
      <c r="Y42" s="17"/>
      <c r="Z42" s="120">
        <f t="shared" si="1"/>
        <v>0</v>
      </c>
      <c r="AA42" s="18"/>
      <c r="AB42" s="16"/>
      <c r="AC42" s="17"/>
      <c r="AD42" s="120">
        <f t="shared" si="2"/>
        <v>0</v>
      </c>
      <c r="AE42" s="18"/>
      <c r="AF42" s="16"/>
      <c r="AG42" s="17"/>
      <c r="AH42" s="162">
        <f t="shared" si="3"/>
        <v>0</v>
      </c>
      <c r="AI42" s="162">
        <f t="shared" si="4"/>
        <v>0</v>
      </c>
      <c r="AJ42" s="14">
        <f t="shared" si="5"/>
        <v>0</v>
      </c>
      <c r="AK42" s="169">
        <f>AJ42*H42</f>
        <v>0</v>
      </c>
      <c r="AL42" s="169">
        <f>(AK42*F42)/(F42)</f>
        <v>0</v>
      </c>
      <c r="AM42" s="201"/>
      <c r="AN42" s="237"/>
    </row>
    <row r="43" spans="1:40" ht="252" hidden="1" customHeight="1" x14ac:dyDescent="0.25">
      <c r="A43" s="197" t="s">
        <v>31</v>
      </c>
      <c r="B43" s="201">
        <v>0.125</v>
      </c>
      <c r="C43" s="203" t="s">
        <v>261</v>
      </c>
      <c r="D43" s="196">
        <v>1</v>
      </c>
      <c r="E43" s="206" t="s">
        <v>123</v>
      </c>
      <c r="F43" s="212">
        <v>0.5</v>
      </c>
      <c r="G43" s="39" t="s">
        <v>277</v>
      </c>
      <c r="H43" s="57">
        <v>1</v>
      </c>
      <c r="I43" s="58" t="s">
        <v>159</v>
      </c>
      <c r="J43" s="78">
        <v>7</v>
      </c>
      <c r="K43" s="39" t="s">
        <v>278</v>
      </c>
      <c r="L43" s="40">
        <v>44197</v>
      </c>
      <c r="M43" s="40">
        <v>44227</v>
      </c>
      <c r="N43" s="58" t="s">
        <v>167</v>
      </c>
      <c r="O43" s="58" t="s">
        <v>160</v>
      </c>
      <c r="P43" s="71">
        <v>7</v>
      </c>
      <c r="Q43" s="71"/>
      <c r="R43" s="71"/>
      <c r="S43" s="71"/>
      <c r="T43" s="71">
        <v>7</v>
      </c>
      <c r="U43" s="36" t="s">
        <v>347</v>
      </c>
      <c r="V43" s="107" t="s">
        <v>558</v>
      </c>
      <c r="W43" s="44"/>
      <c r="X43" s="16" t="s">
        <v>557</v>
      </c>
      <c r="Y43" s="17"/>
      <c r="Z43" s="19">
        <f t="shared" si="1"/>
        <v>7</v>
      </c>
      <c r="AA43" s="18"/>
      <c r="AB43" s="16"/>
      <c r="AC43" s="17"/>
      <c r="AD43" s="19">
        <f t="shared" si="2"/>
        <v>7</v>
      </c>
      <c r="AE43" s="18"/>
      <c r="AF43" s="16"/>
      <c r="AG43" s="17"/>
      <c r="AH43" s="163">
        <f t="shared" si="3"/>
        <v>7</v>
      </c>
      <c r="AI43" s="164">
        <f t="shared" si="4"/>
        <v>1</v>
      </c>
      <c r="AJ43" s="14">
        <f t="shared" si="5"/>
        <v>1</v>
      </c>
      <c r="AK43" s="193">
        <f>AJ43*H43</f>
        <v>1</v>
      </c>
      <c r="AL43" s="193">
        <f>(AK43*F43)+(AK44*F43)+(AK45*F45)/(F43+F45)</f>
        <v>1</v>
      </c>
      <c r="AM43" s="201">
        <f>AL43*D43</f>
        <v>1</v>
      </c>
      <c r="AN43" s="237"/>
    </row>
    <row r="44" spans="1:40" s="168" customFormat="1" ht="252" hidden="1" customHeight="1" x14ac:dyDescent="0.25">
      <c r="A44" s="197"/>
      <c r="B44" s="201"/>
      <c r="C44" s="203"/>
      <c r="D44" s="196"/>
      <c r="E44" s="208"/>
      <c r="F44" s="213"/>
      <c r="G44" s="62" t="s">
        <v>642</v>
      </c>
      <c r="H44" s="115">
        <v>1</v>
      </c>
      <c r="I44" s="78" t="s">
        <v>105</v>
      </c>
      <c r="J44" s="78">
        <v>1</v>
      </c>
      <c r="K44" s="62" t="s">
        <v>639</v>
      </c>
      <c r="L44" s="81">
        <v>44348</v>
      </c>
      <c r="M44" s="81" t="s">
        <v>433</v>
      </c>
      <c r="N44" s="78" t="s">
        <v>167</v>
      </c>
      <c r="O44" s="78" t="s">
        <v>242</v>
      </c>
      <c r="P44" s="63"/>
      <c r="Q44" s="63">
        <v>1</v>
      </c>
      <c r="R44" s="63"/>
      <c r="S44" s="63"/>
      <c r="T44" s="63"/>
      <c r="U44" s="43"/>
      <c r="V44" s="107"/>
      <c r="W44" s="173">
        <v>1</v>
      </c>
      <c r="X44" s="43" t="s">
        <v>640</v>
      </c>
      <c r="Y44" s="37" t="s">
        <v>641</v>
      </c>
      <c r="Z44" s="174"/>
      <c r="AA44" s="154"/>
      <c r="AB44" s="42"/>
      <c r="AC44" s="17"/>
      <c r="AD44" s="174"/>
      <c r="AE44" s="154"/>
      <c r="AF44" s="42"/>
      <c r="AG44" s="17"/>
      <c r="AH44" s="174">
        <f>T44+W44+AA44+AE44</f>
        <v>1</v>
      </c>
      <c r="AI44" s="175">
        <f>+AH44/J44</f>
        <v>1</v>
      </c>
      <c r="AJ44" s="176">
        <f t="shared" si="5"/>
        <v>1</v>
      </c>
      <c r="AK44" s="195"/>
      <c r="AL44" s="194"/>
      <c r="AM44" s="201"/>
      <c r="AN44" s="237"/>
    </row>
    <row r="45" spans="1:40" ht="283.5" hidden="1" customHeight="1" x14ac:dyDescent="0.25">
      <c r="A45" s="197"/>
      <c r="B45" s="201"/>
      <c r="C45" s="203"/>
      <c r="D45" s="228"/>
      <c r="E45" s="30" t="s">
        <v>241</v>
      </c>
      <c r="F45" s="57">
        <v>0.5</v>
      </c>
      <c r="G45" s="39" t="s">
        <v>268</v>
      </c>
      <c r="H45" s="57">
        <v>1</v>
      </c>
      <c r="I45" s="58" t="s">
        <v>269</v>
      </c>
      <c r="J45" s="61">
        <v>3</v>
      </c>
      <c r="K45" s="39" t="s">
        <v>485</v>
      </c>
      <c r="L45" s="40">
        <v>44197</v>
      </c>
      <c r="M45" s="40">
        <v>44561</v>
      </c>
      <c r="N45" s="58" t="s">
        <v>167</v>
      </c>
      <c r="O45" s="58" t="s">
        <v>242</v>
      </c>
      <c r="P45" s="69">
        <v>2</v>
      </c>
      <c r="Q45" s="69">
        <v>1</v>
      </c>
      <c r="R45" s="71"/>
      <c r="S45" s="71"/>
      <c r="T45" s="69">
        <v>2</v>
      </c>
      <c r="U45" s="36" t="s">
        <v>348</v>
      </c>
      <c r="V45" s="37" t="s">
        <v>349</v>
      </c>
      <c r="W45" s="44">
        <v>1</v>
      </c>
      <c r="X45" s="16" t="s">
        <v>559</v>
      </c>
      <c r="Y45" s="17" t="s">
        <v>560</v>
      </c>
      <c r="Z45" s="19">
        <f>T45+W45</f>
        <v>3</v>
      </c>
      <c r="AA45" s="18"/>
      <c r="AB45" s="16"/>
      <c r="AC45" s="17"/>
      <c r="AD45" s="19">
        <f>T45+W45+AA45</f>
        <v>3</v>
      </c>
      <c r="AE45" s="18"/>
      <c r="AF45" s="16"/>
      <c r="AG45" s="17"/>
      <c r="AH45" s="163">
        <f>T45+W45+AA45+AE45</f>
        <v>3</v>
      </c>
      <c r="AI45" s="164">
        <f>+AH45/J45</f>
        <v>1</v>
      </c>
      <c r="AJ45" s="14">
        <f t="shared" si="5"/>
        <v>1</v>
      </c>
      <c r="AK45" s="169">
        <f>AJ45*H45</f>
        <v>1</v>
      </c>
      <c r="AL45" s="195"/>
      <c r="AM45" s="201"/>
      <c r="AN45" s="237"/>
    </row>
    <row r="46" spans="1:40" ht="114" hidden="1" customHeight="1" x14ac:dyDescent="0.25">
      <c r="A46" s="197" t="s">
        <v>36</v>
      </c>
      <c r="B46" s="201">
        <v>0.125</v>
      </c>
      <c r="C46" s="203" t="s">
        <v>270</v>
      </c>
      <c r="D46" s="235">
        <v>1</v>
      </c>
      <c r="E46" s="203" t="s">
        <v>243</v>
      </c>
      <c r="F46" s="185">
        <v>1</v>
      </c>
      <c r="G46" s="39" t="s">
        <v>244</v>
      </c>
      <c r="H46" s="57">
        <v>0.4</v>
      </c>
      <c r="I46" s="58" t="s">
        <v>271</v>
      </c>
      <c r="J46" s="70">
        <v>8</v>
      </c>
      <c r="K46" s="39" t="s">
        <v>352</v>
      </c>
      <c r="L46" s="40">
        <v>44197</v>
      </c>
      <c r="M46" s="40">
        <v>44561</v>
      </c>
      <c r="N46" s="58" t="s">
        <v>167</v>
      </c>
      <c r="O46" s="58" t="s">
        <v>161</v>
      </c>
      <c r="P46" s="69">
        <v>2</v>
      </c>
      <c r="Q46" s="69">
        <v>2</v>
      </c>
      <c r="R46" s="69">
        <v>2</v>
      </c>
      <c r="S46" s="69">
        <v>2</v>
      </c>
      <c r="T46" s="69">
        <v>2</v>
      </c>
      <c r="U46" s="36" t="s">
        <v>350</v>
      </c>
      <c r="V46" s="37" t="s">
        <v>351</v>
      </c>
      <c r="W46" s="93">
        <v>2</v>
      </c>
      <c r="X46" s="36" t="s">
        <v>561</v>
      </c>
      <c r="Y46" s="37" t="s">
        <v>562</v>
      </c>
      <c r="Z46" s="19">
        <f t="shared" si="1"/>
        <v>4</v>
      </c>
      <c r="AA46" s="18"/>
      <c r="AB46" s="16"/>
      <c r="AC46" s="17"/>
      <c r="AD46" s="19">
        <f t="shared" si="2"/>
        <v>4</v>
      </c>
      <c r="AE46" s="18"/>
      <c r="AF46" s="16"/>
      <c r="AG46" s="17"/>
      <c r="AH46" s="163">
        <f t="shared" si="3"/>
        <v>4</v>
      </c>
      <c r="AI46" s="164">
        <f t="shared" si="4"/>
        <v>0.5</v>
      </c>
      <c r="AJ46" s="14">
        <f t="shared" si="5"/>
        <v>1</v>
      </c>
      <c r="AK46" s="196">
        <f>(AJ46*H46)+(AJ47*H47)+(AJ48*H48)</f>
        <v>1</v>
      </c>
      <c r="AL46" s="241">
        <f>(AK46*F46)/(F46)</f>
        <v>1</v>
      </c>
      <c r="AM46" s="201">
        <f>AL46*D46</f>
        <v>1</v>
      </c>
      <c r="AN46" s="237"/>
    </row>
    <row r="47" spans="1:40" ht="82.5" hidden="1" customHeight="1" x14ac:dyDescent="0.25">
      <c r="A47" s="197"/>
      <c r="B47" s="201"/>
      <c r="C47" s="203"/>
      <c r="D47" s="235"/>
      <c r="E47" s="203"/>
      <c r="F47" s="186"/>
      <c r="G47" s="39" t="s">
        <v>272</v>
      </c>
      <c r="H47" s="57">
        <v>0.3</v>
      </c>
      <c r="I47" s="58" t="s">
        <v>273</v>
      </c>
      <c r="J47" s="70">
        <v>4</v>
      </c>
      <c r="K47" s="39" t="s">
        <v>353</v>
      </c>
      <c r="L47" s="40">
        <v>44197</v>
      </c>
      <c r="M47" s="40">
        <v>44561</v>
      </c>
      <c r="N47" s="58" t="s">
        <v>167</v>
      </c>
      <c r="O47" s="58" t="s">
        <v>162</v>
      </c>
      <c r="P47" s="69">
        <v>1</v>
      </c>
      <c r="Q47" s="69">
        <v>1</v>
      </c>
      <c r="R47" s="69">
        <v>1</v>
      </c>
      <c r="S47" s="69">
        <v>1</v>
      </c>
      <c r="T47" s="69">
        <v>1</v>
      </c>
      <c r="U47" s="16" t="s">
        <v>354</v>
      </c>
      <c r="V47" s="45" t="s">
        <v>356</v>
      </c>
      <c r="W47" s="93">
        <v>1</v>
      </c>
      <c r="X47" s="16" t="s">
        <v>563</v>
      </c>
      <c r="Y47" s="37" t="s">
        <v>564</v>
      </c>
      <c r="Z47" s="19">
        <f t="shared" si="1"/>
        <v>2</v>
      </c>
      <c r="AA47" s="18"/>
      <c r="AB47" s="16"/>
      <c r="AC47" s="17"/>
      <c r="AD47" s="19">
        <f t="shared" si="2"/>
        <v>2</v>
      </c>
      <c r="AE47" s="18"/>
      <c r="AF47" s="16"/>
      <c r="AG47" s="17"/>
      <c r="AH47" s="163">
        <f t="shared" si="3"/>
        <v>2</v>
      </c>
      <c r="AI47" s="164">
        <f t="shared" si="4"/>
        <v>0.5</v>
      </c>
      <c r="AJ47" s="14">
        <f t="shared" si="5"/>
        <v>1</v>
      </c>
      <c r="AK47" s="197"/>
      <c r="AL47" s="242"/>
      <c r="AM47" s="201"/>
      <c r="AN47" s="237"/>
    </row>
    <row r="48" spans="1:40" ht="86.25" hidden="1" customHeight="1" x14ac:dyDescent="0.25">
      <c r="A48" s="197"/>
      <c r="B48" s="201"/>
      <c r="C48" s="203"/>
      <c r="D48" s="235"/>
      <c r="E48" s="203"/>
      <c r="F48" s="186"/>
      <c r="G48" s="39" t="s">
        <v>447</v>
      </c>
      <c r="H48" s="57">
        <v>0.3</v>
      </c>
      <c r="I48" s="58" t="s">
        <v>245</v>
      </c>
      <c r="J48" s="79">
        <v>22</v>
      </c>
      <c r="K48" s="39" t="s">
        <v>448</v>
      </c>
      <c r="L48" s="40">
        <v>44197</v>
      </c>
      <c r="M48" s="40">
        <v>44561</v>
      </c>
      <c r="N48" s="58" t="s">
        <v>167</v>
      </c>
      <c r="O48" s="58" t="s">
        <v>163</v>
      </c>
      <c r="P48" s="79">
        <v>4</v>
      </c>
      <c r="Q48" s="79">
        <v>6</v>
      </c>
      <c r="R48" s="79">
        <v>6</v>
      </c>
      <c r="S48" s="79">
        <v>6</v>
      </c>
      <c r="T48" s="78">
        <v>4</v>
      </c>
      <c r="U48" s="42" t="s">
        <v>449</v>
      </c>
      <c r="V48" s="37" t="s">
        <v>450</v>
      </c>
      <c r="W48" s="93">
        <v>6</v>
      </c>
      <c r="X48" s="42" t="s">
        <v>565</v>
      </c>
      <c r="Y48" s="37" t="s">
        <v>566</v>
      </c>
      <c r="Z48" s="19">
        <f t="shared" si="1"/>
        <v>10</v>
      </c>
      <c r="AA48" s="18"/>
      <c r="AB48" s="16"/>
      <c r="AC48" s="17"/>
      <c r="AD48" s="19">
        <f t="shared" si="2"/>
        <v>10</v>
      </c>
      <c r="AE48" s="18"/>
      <c r="AF48" s="16"/>
      <c r="AG48" s="17"/>
      <c r="AH48" s="163">
        <f t="shared" si="3"/>
        <v>10</v>
      </c>
      <c r="AI48" s="164">
        <f t="shared" si="4"/>
        <v>0.45454545454545453</v>
      </c>
      <c r="AJ48" s="14">
        <f t="shared" si="5"/>
        <v>1</v>
      </c>
      <c r="AK48" s="197"/>
      <c r="AL48" s="243"/>
      <c r="AM48" s="201"/>
      <c r="AN48" s="237"/>
    </row>
    <row r="49" spans="1:40" ht="120" hidden="1" customHeight="1" x14ac:dyDescent="0.25">
      <c r="A49" s="32" t="s">
        <v>40</v>
      </c>
      <c r="B49" s="46">
        <v>0.125</v>
      </c>
      <c r="C49" s="30" t="s">
        <v>274</v>
      </c>
      <c r="D49" s="35">
        <v>1</v>
      </c>
      <c r="E49" s="30" t="s">
        <v>275</v>
      </c>
      <c r="F49" s="57">
        <v>1</v>
      </c>
      <c r="G49" s="39" t="s">
        <v>164</v>
      </c>
      <c r="H49" s="57">
        <v>1</v>
      </c>
      <c r="I49" s="58" t="s">
        <v>246</v>
      </c>
      <c r="J49" s="79">
        <v>1</v>
      </c>
      <c r="K49" s="39" t="s">
        <v>247</v>
      </c>
      <c r="L49" s="40">
        <v>44197</v>
      </c>
      <c r="M49" s="40">
        <v>44377</v>
      </c>
      <c r="N49" s="58" t="s">
        <v>167</v>
      </c>
      <c r="O49" s="58" t="s">
        <v>165</v>
      </c>
      <c r="P49" s="69"/>
      <c r="Q49" s="69">
        <v>1</v>
      </c>
      <c r="R49" s="71"/>
      <c r="S49" s="71"/>
      <c r="T49" s="69"/>
      <c r="U49" s="16" t="s">
        <v>355</v>
      </c>
      <c r="V49" s="37" t="s">
        <v>357</v>
      </c>
      <c r="W49" s="93">
        <v>1</v>
      </c>
      <c r="X49" s="16" t="s">
        <v>567</v>
      </c>
      <c r="Y49" s="37" t="s">
        <v>568</v>
      </c>
      <c r="Z49" s="19">
        <f t="shared" si="1"/>
        <v>1</v>
      </c>
      <c r="AA49" s="18"/>
      <c r="AB49" s="16"/>
      <c r="AC49" s="17"/>
      <c r="AD49" s="19">
        <f t="shared" si="2"/>
        <v>1</v>
      </c>
      <c r="AE49" s="18"/>
      <c r="AF49" s="16"/>
      <c r="AG49" s="17"/>
      <c r="AH49" s="163">
        <f t="shared" si="3"/>
        <v>1</v>
      </c>
      <c r="AI49" s="164">
        <f t="shared" si="4"/>
        <v>1</v>
      </c>
      <c r="AJ49" s="14">
        <f t="shared" si="5"/>
        <v>1</v>
      </c>
      <c r="AK49" s="169">
        <f>AJ49*H49</f>
        <v>1</v>
      </c>
      <c r="AL49" s="171">
        <f>(AK49*F49)/(F46)</f>
        <v>1</v>
      </c>
      <c r="AM49" s="170">
        <f>AL49</f>
        <v>1</v>
      </c>
      <c r="AN49" s="237"/>
    </row>
    <row r="50" spans="1:40" ht="119.25" hidden="1" customHeight="1" x14ac:dyDescent="0.25">
      <c r="A50" s="197" t="s">
        <v>26</v>
      </c>
      <c r="B50" s="201">
        <v>0.125</v>
      </c>
      <c r="C50" s="203" t="s">
        <v>279</v>
      </c>
      <c r="D50" s="202">
        <v>0.5</v>
      </c>
      <c r="E50" s="203" t="s">
        <v>280</v>
      </c>
      <c r="F50" s="185">
        <v>1</v>
      </c>
      <c r="G50" s="192" t="s">
        <v>281</v>
      </c>
      <c r="H50" s="185">
        <v>0.4</v>
      </c>
      <c r="I50" s="58" t="s">
        <v>141</v>
      </c>
      <c r="J50" s="57">
        <v>1</v>
      </c>
      <c r="K50" s="39" t="s">
        <v>170</v>
      </c>
      <c r="L50" s="40">
        <v>44208</v>
      </c>
      <c r="M50" s="40">
        <v>44530</v>
      </c>
      <c r="N50" s="58" t="s">
        <v>35</v>
      </c>
      <c r="O50" s="58" t="s">
        <v>142</v>
      </c>
      <c r="P50" s="67">
        <v>0.19</v>
      </c>
      <c r="Q50" s="67">
        <v>0.26</v>
      </c>
      <c r="R50" s="67">
        <v>0.26</v>
      </c>
      <c r="S50" s="67">
        <v>0.28999999999999998</v>
      </c>
      <c r="T50" s="80">
        <v>0.19</v>
      </c>
      <c r="U50" s="43" t="s">
        <v>412</v>
      </c>
      <c r="V50" s="47" t="s">
        <v>413</v>
      </c>
      <c r="W50" s="91">
        <v>0.26</v>
      </c>
      <c r="X50" s="16" t="s">
        <v>517</v>
      </c>
      <c r="Y50" s="17" t="s">
        <v>413</v>
      </c>
      <c r="Z50" s="120">
        <f t="shared" si="1"/>
        <v>0.45</v>
      </c>
      <c r="AA50" s="18"/>
      <c r="AB50" s="16"/>
      <c r="AC50" s="17"/>
      <c r="AD50" s="120">
        <f t="shared" si="2"/>
        <v>0.45</v>
      </c>
      <c r="AE50" s="18"/>
      <c r="AF50" s="16"/>
      <c r="AG50" s="17"/>
      <c r="AH50" s="162">
        <f t="shared" si="3"/>
        <v>0.45</v>
      </c>
      <c r="AI50" s="162">
        <f t="shared" si="4"/>
        <v>0.45</v>
      </c>
      <c r="AJ50" s="14">
        <f t="shared" si="5"/>
        <v>1</v>
      </c>
      <c r="AK50" s="196">
        <f>(AJ50*H50)+(AJ51*H50)+(AJ52*H50)+(AJ53*H53)+(AJ54*H54)+(AJ55*H55)+(AJ56*H55)</f>
        <v>1.2</v>
      </c>
      <c r="AL50" s="202">
        <f>(AK50*F50)/(F50)</f>
        <v>1.2</v>
      </c>
      <c r="AM50" s="201">
        <f>(AL50*D50)+(AL57*D57)</f>
        <v>1.4980143746687866</v>
      </c>
      <c r="AN50" s="237"/>
    </row>
    <row r="51" spans="1:40" ht="119.25" hidden="1" customHeight="1" x14ac:dyDescent="0.25">
      <c r="A51" s="197"/>
      <c r="B51" s="201"/>
      <c r="C51" s="203"/>
      <c r="D51" s="202"/>
      <c r="E51" s="203"/>
      <c r="F51" s="186"/>
      <c r="G51" s="192"/>
      <c r="H51" s="186"/>
      <c r="I51" s="78" t="s">
        <v>414</v>
      </c>
      <c r="J51" s="67">
        <v>1</v>
      </c>
      <c r="K51" s="62" t="s">
        <v>170</v>
      </c>
      <c r="L51" s="81">
        <v>44208</v>
      </c>
      <c r="M51" s="40">
        <v>44530</v>
      </c>
      <c r="N51" s="58" t="s">
        <v>35</v>
      </c>
      <c r="O51" s="58" t="s">
        <v>142</v>
      </c>
      <c r="P51" s="67">
        <v>0.19</v>
      </c>
      <c r="Q51" s="67">
        <v>0.26</v>
      </c>
      <c r="R51" s="67">
        <v>0.26</v>
      </c>
      <c r="S51" s="67">
        <v>0.28999999999999998</v>
      </c>
      <c r="T51" s="80">
        <v>0.19</v>
      </c>
      <c r="U51" s="43" t="s">
        <v>415</v>
      </c>
      <c r="V51" s="47" t="s">
        <v>416</v>
      </c>
      <c r="W51" s="91">
        <v>0.26</v>
      </c>
      <c r="X51" s="36" t="s">
        <v>518</v>
      </c>
      <c r="Y51" s="47" t="s">
        <v>499</v>
      </c>
      <c r="Z51" s="120">
        <f t="shared" si="1"/>
        <v>0.45</v>
      </c>
      <c r="AA51" s="18"/>
      <c r="AB51" s="16"/>
      <c r="AC51" s="17"/>
      <c r="AD51" s="120">
        <f t="shared" si="2"/>
        <v>0.45</v>
      </c>
      <c r="AE51" s="18"/>
      <c r="AF51" s="16"/>
      <c r="AG51" s="17"/>
      <c r="AH51" s="162">
        <f t="shared" si="3"/>
        <v>0.45</v>
      </c>
      <c r="AI51" s="162">
        <f t="shared" si="4"/>
        <v>0.45</v>
      </c>
      <c r="AJ51" s="14">
        <f t="shared" si="5"/>
        <v>1</v>
      </c>
      <c r="AK51" s="197"/>
      <c r="AL51" s="202"/>
      <c r="AM51" s="201"/>
      <c r="AN51" s="237"/>
    </row>
    <row r="52" spans="1:40" ht="66" hidden="1" customHeight="1" x14ac:dyDescent="0.25">
      <c r="A52" s="197"/>
      <c r="B52" s="201"/>
      <c r="C52" s="203"/>
      <c r="D52" s="202"/>
      <c r="E52" s="203"/>
      <c r="F52" s="186"/>
      <c r="G52" s="192"/>
      <c r="H52" s="186"/>
      <c r="I52" s="78" t="s">
        <v>282</v>
      </c>
      <c r="J52" s="67">
        <v>1</v>
      </c>
      <c r="K52" s="62" t="s">
        <v>131</v>
      </c>
      <c r="L52" s="81">
        <v>44378</v>
      </c>
      <c r="M52" s="117">
        <v>44561</v>
      </c>
      <c r="N52" s="58" t="s">
        <v>35</v>
      </c>
      <c r="O52" s="58" t="s">
        <v>142</v>
      </c>
      <c r="P52" s="57"/>
      <c r="Q52" s="57"/>
      <c r="R52" s="115">
        <v>0.2</v>
      </c>
      <c r="S52" s="115">
        <v>0.8</v>
      </c>
      <c r="T52" s="58"/>
      <c r="U52" s="16"/>
      <c r="V52" s="17"/>
      <c r="W52" s="18"/>
      <c r="X52" s="149" t="s">
        <v>601</v>
      </c>
      <c r="Y52" s="17"/>
      <c r="Z52" s="120">
        <f t="shared" si="1"/>
        <v>0</v>
      </c>
      <c r="AA52" s="18"/>
      <c r="AB52" s="16"/>
      <c r="AC52" s="17"/>
      <c r="AD52" s="120">
        <f t="shared" si="2"/>
        <v>0</v>
      </c>
      <c r="AE52" s="18"/>
      <c r="AF52" s="16"/>
      <c r="AG52" s="17"/>
      <c r="AH52" s="162">
        <f t="shared" si="3"/>
        <v>0</v>
      </c>
      <c r="AI52" s="162">
        <f t="shared" si="4"/>
        <v>0</v>
      </c>
      <c r="AJ52" s="14">
        <f t="shared" si="5"/>
        <v>0</v>
      </c>
      <c r="AK52" s="197"/>
      <c r="AL52" s="202"/>
      <c r="AM52" s="201"/>
      <c r="AN52" s="237"/>
    </row>
    <row r="53" spans="1:40" ht="72.599999999999994" hidden="1" customHeight="1" x14ac:dyDescent="0.25">
      <c r="A53" s="197"/>
      <c r="B53" s="201"/>
      <c r="C53" s="203"/>
      <c r="D53" s="202"/>
      <c r="E53" s="203"/>
      <c r="F53" s="186"/>
      <c r="G53" s="39" t="s">
        <v>283</v>
      </c>
      <c r="H53" s="57">
        <v>0.2</v>
      </c>
      <c r="I53" s="82" t="s">
        <v>486</v>
      </c>
      <c r="J53" s="78">
        <v>1</v>
      </c>
      <c r="K53" s="62" t="s">
        <v>417</v>
      </c>
      <c r="L53" s="81">
        <v>44378</v>
      </c>
      <c r="M53" s="40">
        <v>44499</v>
      </c>
      <c r="N53" s="58" t="s">
        <v>35</v>
      </c>
      <c r="O53" s="58" t="s">
        <v>142</v>
      </c>
      <c r="P53" s="70"/>
      <c r="Q53" s="70"/>
      <c r="R53" s="70"/>
      <c r="S53" s="70">
        <v>1</v>
      </c>
      <c r="T53" s="58"/>
      <c r="U53" s="16"/>
      <c r="V53" s="17"/>
      <c r="W53" s="18"/>
      <c r="X53" s="16" t="s">
        <v>500</v>
      </c>
      <c r="Y53" s="17"/>
      <c r="Z53" s="19">
        <f t="shared" si="1"/>
        <v>0</v>
      </c>
      <c r="AA53" s="18"/>
      <c r="AB53" s="16"/>
      <c r="AC53" s="17"/>
      <c r="AD53" s="19">
        <f t="shared" si="2"/>
        <v>0</v>
      </c>
      <c r="AE53" s="18"/>
      <c r="AF53" s="16"/>
      <c r="AG53" s="17"/>
      <c r="AH53" s="163">
        <f t="shared" si="3"/>
        <v>0</v>
      </c>
      <c r="AI53" s="164">
        <f t="shared" si="4"/>
        <v>0</v>
      </c>
      <c r="AJ53" s="14">
        <f t="shared" si="5"/>
        <v>0</v>
      </c>
      <c r="AK53" s="197"/>
      <c r="AL53" s="202"/>
      <c r="AM53" s="201"/>
      <c r="AN53" s="237"/>
    </row>
    <row r="54" spans="1:40" ht="55.15" hidden="1" customHeight="1" x14ac:dyDescent="0.25">
      <c r="A54" s="197"/>
      <c r="B54" s="201"/>
      <c r="C54" s="203"/>
      <c r="D54" s="202"/>
      <c r="E54" s="203"/>
      <c r="F54" s="186"/>
      <c r="G54" s="39" t="s">
        <v>202</v>
      </c>
      <c r="H54" s="57">
        <v>0.2</v>
      </c>
      <c r="I54" s="58" t="s">
        <v>171</v>
      </c>
      <c r="J54" s="57">
        <v>1</v>
      </c>
      <c r="K54" s="39" t="s">
        <v>143</v>
      </c>
      <c r="L54" s="81">
        <v>44348</v>
      </c>
      <c r="M54" s="81">
        <v>44561</v>
      </c>
      <c r="N54" s="58" t="s">
        <v>35</v>
      </c>
      <c r="O54" s="58" t="s">
        <v>142</v>
      </c>
      <c r="P54" s="57"/>
      <c r="Q54" s="57"/>
      <c r="R54" s="57">
        <v>0.25</v>
      </c>
      <c r="S54" s="57">
        <v>0.75</v>
      </c>
      <c r="T54" s="83"/>
      <c r="U54" s="30" t="s">
        <v>418</v>
      </c>
      <c r="V54" s="17"/>
      <c r="W54" s="18"/>
      <c r="X54" s="36" t="s">
        <v>501</v>
      </c>
      <c r="Y54" s="17"/>
      <c r="Z54" s="120">
        <f t="shared" si="1"/>
        <v>0</v>
      </c>
      <c r="AA54" s="18"/>
      <c r="AB54" s="16"/>
      <c r="AC54" s="17"/>
      <c r="AD54" s="120">
        <f t="shared" si="2"/>
        <v>0</v>
      </c>
      <c r="AE54" s="18"/>
      <c r="AF54" s="16"/>
      <c r="AG54" s="17"/>
      <c r="AH54" s="162">
        <f t="shared" si="3"/>
        <v>0</v>
      </c>
      <c r="AI54" s="162">
        <f t="shared" si="4"/>
        <v>0</v>
      </c>
      <c r="AJ54" s="14">
        <f t="shared" si="5"/>
        <v>0</v>
      </c>
      <c r="AK54" s="197"/>
      <c r="AL54" s="202"/>
      <c r="AM54" s="201"/>
      <c r="AN54" s="237"/>
    </row>
    <row r="55" spans="1:40" ht="82.5" hidden="1" customHeight="1" x14ac:dyDescent="0.25">
      <c r="A55" s="197"/>
      <c r="B55" s="201"/>
      <c r="C55" s="203"/>
      <c r="D55" s="202"/>
      <c r="E55" s="203"/>
      <c r="F55" s="186"/>
      <c r="G55" s="192" t="s">
        <v>284</v>
      </c>
      <c r="H55" s="185">
        <v>0.2</v>
      </c>
      <c r="I55" s="58" t="s">
        <v>203</v>
      </c>
      <c r="J55" s="57">
        <v>1</v>
      </c>
      <c r="K55" s="39" t="s">
        <v>172</v>
      </c>
      <c r="L55" s="40">
        <v>44228</v>
      </c>
      <c r="M55" s="40">
        <v>44545</v>
      </c>
      <c r="N55" s="58" t="s">
        <v>35</v>
      </c>
      <c r="O55" s="58" t="s">
        <v>142</v>
      </c>
      <c r="P55" s="57"/>
      <c r="Q55" s="57">
        <v>0.3</v>
      </c>
      <c r="R55" s="57">
        <v>0.4</v>
      </c>
      <c r="S55" s="57">
        <v>0.3</v>
      </c>
      <c r="T55" s="83"/>
      <c r="U55" s="30" t="s">
        <v>419</v>
      </c>
      <c r="V55" s="17"/>
      <c r="W55" s="90">
        <v>0.3</v>
      </c>
      <c r="X55" s="16" t="s">
        <v>502</v>
      </c>
      <c r="Y55" s="47" t="s">
        <v>503</v>
      </c>
      <c r="Z55" s="120">
        <f t="shared" si="1"/>
        <v>0.3</v>
      </c>
      <c r="AA55" s="18"/>
      <c r="AB55" s="16"/>
      <c r="AC55" s="17"/>
      <c r="AD55" s="120">
        <f t="shared" si="2"/>
        <v>0.3</v>
      </c>
      <c r="AE55" s="18"/>
      <c r="AF55" s="16"/>
      <c r="AG55" s="17"/>
      <c r="AH55" s="162">
        <f t="shared" si="3"/>
        <v>0.3</v>
      </c>
      <c r="AI55" s="162">
        <f t="shared" si="4"/>
        <v>0.3</v>
      </c>
      <c r="AJ55" s="14">
        <f t="shared" si="5"/>
        <v>1</v>
      </c>
      <c r="AK55" s="197"/>
      <c r="AL55" s="202"/>
      <c r="AM55" s="201"/>
      <c r="AN55" s="237"/>
    </row>
    <row r="56" spans="1:40" ht="107.25" hidden="1" customHeight="1" x14ac:dyDescent="0.25">
      <c r="A56" s="197"/>
      <c r="B56" s="201"/>
      <c r="C56" s="203"/>
      <c r="D56" s="202"/>
      <c r="E56" s="203"/>
      <c r="F56" s="186"/>
      <c r="G56" s="192"/>
      <c r="H56" s="186"/>
      <c r="I56" s="58" t="s">
        <v>228</v>
      </c>
      <c r="J56" s="57">
        <v>1</v>
      </c>
      <c r="K56" s="39" t="s">
        <v>172</v>
      </c>
      <c r="L56" s="40">
        <v>44228</v>
      </c>
      <c r="M56" s="40">
        <v>44545</v>
      </c>
      <c r="N56" s="58" t="s">
        <v>35</v>
      </c>
      <c r="O56" s="58" t="s">
        <v>142</v>
      </c>
      <c r="P56" s="57"/>
      <c r="Q56" s="57">
        <v>1</v>
      </c>
      <c r="R56" s="57"/>
      <c r="S56" s="84"/>
      <c r="T56" s="83"/>
      <c r="U56" s="30" t="s">
        <v>419</v>
      </c>
      <c r="V56" s="17"/>
      <c r="W56" s="90">
        <v>1</v>
      </c>
      <c r="X56" s="16" t="s">
        <v>502</v>
      </c>
      <c r="Y56" s="47" t="s">
        <v>503</v>
      </c>
      <c r="Z56" s="120">
        <f t="shared" si="1"/>
        <v>1</v>
      </c>
      <c r="AA56" s="18"/>
      <c r="AB56" s="16"/>
      <c r="AC56" s="17"/>
      <c r="AD56" s="120">
        <f t="shared" si="2"/>
        <v>1</v>
      </c>
      <c r="AE56" s="18"/>
      <c r="AF56" s="16"/>
      <c r="AG56" s="17"/>
      <c r="AH56" s="162">
        <f t="shared" si="3"/>
        <v>1</v>
      </c>
      <c r="AI56" s="162">
        <f t="shared" si="4"/>
        <v>1</v>
      </c>
      <c r="AJ56" s="14">
        <f t="shared" si="5"/>
        <v>1</v>
      </c>
      <c r="AK56" s="197"/>
      <c r="AL56" s="202"/>
      <c r="AM56" s="201"/>
      <c r="AN56" s="237"/>
    </row>
    <row r="57" spans="1:40" ht="63" hidden="1" customHeight="1" x14ac:dyDescent="0.25">
      <c r="A57" s="197"/>
      <c r="B57" s="201"/>
      <c r="C57" s="203" t="s">
        <v>285</v>
      </c>
      <c r="D57" s="202">
        <v>0.5</v>
      </c>
      <c r="E57" s="203" t="s">
        <v>229</v>
      </c>
      <c r="F57" s="185">
        <v>0.6</v>
      </c>
      <c r="G57" s="192" t="s">
        <v>316</v>
      </c>
      <c r="H57" s="185">
        <v>0.25</v>
      </c>
      <c r="I57" s="58" t="s">
        <v>144</v>
      </c>
      <c r="J57" s="58">
        <v>96</v>
      </c>
      <c r="K57" s="39" t="s">
        <v>145</v>
      </c>
      <c r="L57" s="40">
        <v>44287</v>
      </c>
      <c r="M57" s="40">
        <v>44545</v>
      </c>
      <c r="N57" s="58" t="s">
        <v>35</v>
      </c>
      <c r="O57" s="58" t="s">
        <v>146</v>
      </c>
      <c r="P57" s="78"/>
      <c r="Q57" s="78">
        <v>32</v>
      </c>
      <c r="R57" s="78">
        <v>32</v>
      </c>
      <c r="S57" s="78">
        <v>32</v>
      </c>
      <c r="T57" s="85"/>
      <c r="U57" s="30" t="s">
        <v>420</v>
      </c>
      <c r="V57" s="17"/>
      <c r="W57" s="155">
        <v>66</v>
      </c>
      <c r="X57" s="16" t="s">
        <v>616</v>
      </c>
      <c r="Y57" s="17" t="s">
        <v>504</v>
      </c>
      <c r="Z57" s="19">
        <f t="shared" si="1"/>
        <v>66</v>
      </c>
      <c r="AA57" s="18"/>
      <c r="AB57" s="16"/>
      <c r="AC57" s="17"/>
      <c r="AD57" s="19">
        <f t="shared" si="2"/>
        <v>66</v>
      </c>
      <c r="AE57" s="18"/>
      <c r="AF57" s="16"/>
      <c r="AG57" s="17"/>
      <c r="AH57" s="163">
        <f t="shared" si="3"/>
        <v>66</v>
      </c>
      <c r="AI57" s="164">
        <f t="shared" si="4"/>
        <v>0.6875</v>
      </c>
      <c r="AJ57" s="14">
        <f t="shared" si="5"/>
        <v>2.0625</v>
      </c>
      <c r="AK57" s="185">
        <f>(AJ57*H57)+(AJ58*H57)+(AJ59*H57)+(AJ60*H57)+(AJ61*H61)+(AJ62*H62)+(AJ63*H63)</f>
        <v>2.0355392156862746</v>
      </c>
      <c r="AL57" s="202">
        <f>((AK57 *F64)+(AK64*F64))/(F57+F64)</f>
        <v>1.7960287493375731</v>
      </c>
      <c r="AM57" s="201"/>
      <c r="AN57" s="237"/>
    </row>
    <row r="58" spans="1:40" ht="56.45" hidden="1" customHeight="1" x14ac:dyDescent="0.25">
      <c r="A58" s="197"/>
      <c r="B58" s="201"/>
      <c r="C58" s="203"/>
      <c r="D58" s="202"/>
      <c r="E58" s="203"/>
      <c r="F58" s="186"/>
      <c r="G58" s="192"/>
      <c r="H58" s="186"/>
      <c r="I58" s="58" t="s">
        <v>147</v>
      </c>
      <c r="J58" s="58">
        <v>96</v>
      </c>
      <c r="K58" s="39" t="s">
        <v>148</v>
      </c>
      <c r="L58" s="40">
        <v>44287</v>
      </c>
      <c r="M58" s="40">
        <v>44545</v>
      </c>
      <c r="N58" s="58" t="s">
        <v>35</v>
      </c>
      <c r="O58" s="58" t="s">
        <v>146</v>
      </c>
      <c r="P58" s="78"/>
      <c r="Q58" s="78">
        <v>32</v>
      </c>
      <c r="R58" s="78">
        <v>32</v>
      </c>
      <c r="S58" s="78">
        <v>32</v>
      </c>
      <c r="T58" s="85"/>
      <c r="U58" s="30" t="s">
        <v>420</v>
      </c>
      <c r="V58" s="17"/>
      <c r="W58" s="155">
        <v>64</v>
      </c>
      <c r="X58" s="16" t="s">
        <v>617</v>
      </c>
      <c r="Y58" s="17" t="s">
        <v>505</v>
      </c>
      <c r="Z58" s="19">
        <f t="shared" si="1"/>
        <v>64</v>
      </c>
      <c r="AA58" s="18"/>
      <c r="AB58" s="16"/>
      <c r="AC58" s="17"/>
      <c r="AD58" s="19">
        <f t="shared" si="2"/>
        <v>64</v>
      </c>
      <c r="AE58" s="18"/>
      <c r="AF58" s="16"/>
      <c r="AG58" s="17"/>
      <c r="AH58" s="163">
        <f t="shared" si="3"/>
        <v>64</v>
      </c>
      <c r="AI58" s="164">
        <f t="shared" si="4"/>
        <v>0.66666666666666663</v>
      </c>
      <c r="AJ58" s="14">
        <f t="shared" si="5"/>
        <v>2</v>
      </c>
      <c r="AK58" s="186"/>
      <c r="AL58" s="202"/>
      <c r="AM58" s="201"/>
      <c r="AN58" s="237"/>
    </row>
    <row r="59" spans="1:40" ht="62.45" hidden="1" customHeight="1" x14ac:dyDescent="0.25">
      <c r="A59" s="197"/>
      <c r="B59" s="201"/>
      <c r="C59" s="203"/>
      <c r="D59" s="202"/>
      <c r="E59" s="203"/>
      <c r="F59" s="186"/>
      <c r="G59" s="192"/>
      <c r="H59" s="186"/>
      <c r="I59" s="58" t="s">
        <v>149</v>
      </c>
      <c r="J59" s="58">
        <v>96</v>
      </c>
      <c r="K59" s="39" t="s">
        <v>150</v>
      </c>
      <c r="L59" s="40">
        <v>44287</v>
      </c>
      <c r="M59" s="40">
        <v>44545</v>
      </c>
      <c r="N59" s="58" t="s">
        <v>35</v>
      </c>
      <c r="O59" s="58" t="s">
        <v>146</v>
      </c>
      <c r="P59" s="78"/>
      <c r="Q59" s="78">
        <v>32</v>
      </c>
      <c r="R59" s="78">
        <v>32</v>
      </c>
      <c r="S59" s="78">
        <v>32</v>
      </c>
      <c r="T59" s="85"/>
      <c r="U59" s="30" t="s">
        <v>420</v>
      </c>
      <c r="V59" s="17"/>
      <c r="W59" s="155">
        <v>33</v>
      </c>
      <c r="X59" s="16" t="s">
        <v>618</v>
      </c>
      <c r="Y59" s="17" t="s">
        <v>506</v>
      </c>
      <c r="Z59" s="19">
        <f t="shared" si="1"/>
        <v>33</v>
      </c>
      <c r="AA59" s="18"/>
      <c r="AB59" s="16"/>
      <c r="AC59" s="17"/>
      <c r="AD59" s="19">
        <f t="shared" si="2"/>
        <v>33</v>
      </c>
      <c r="AE59" s="18"/>
      <c r="AF59" s="16"/>
      <c r="AG59" s="17"/>
      <c r="AH59" s="163">
        <f t="shared" si="3"/>
        <v>33</v>
      </c>
      <c r="AI59" s="164">
        <f t="shared" si="4"/>
        <v>0.34375</v>
      </c>
      <c r="AJ59" s="14">
        <f t="shared" si="5"/>
        <v>1.03125</v>
      </c>
      <c r="AK59" s="186"/>
      <c r="AL59" s="202"/>
      <c r="AM59" s="201"/>
      <c r="AN59" s="237"/>
    </row>
    <row r="60" spans="1:40" ht="67.150000000000006" hidden="1" customHeight="1" x14ac:dyDescent="0.25">
      <c r="A60" s="197"/>
      <c r="B60" s="201"/>
      <c r="C60" s="203"/>
      <c r="D60" s="202"/>
      <c r="E60" s="203"/>
      <c r="F60" s="186"/>
      <c r="G60" s="192"/>
      <c r="H60" s="186"/>
      <c r="I60" s="58" t="s">
        <v>151</v>
      </c>
      <c r="J60" s="58">
        <v>53</v>
      </c>
      <c r="K60" s="39" t="s">
        <v>152</v>
      </c>
      <c r="L60" s="40">
        <v>44287</v>
      </c>
      <c r="M60" s="40">
        <v>44545</v>
      </c>
      <c r="N60" s="58" t="s">
        <v>35</v>
      </c>
      <c r="O60" s="58" t="s">
        <v>146</v>
      </c>
      <c r="P60" s="78"/>
      <c r="Q60" s="78">
        <v>17</v>
      </c>
      <c r="R60" s="78">
        <v>18</v>
      </c>
      <c r="S60" s="78">
        <v>18</v>
      </c>
      <c r="T60" s="85"/>
      <c r="U60" s="43" t="s">
        <v>420</v>
      </c>
      <c r="V60" s="17"/>
      <c r="W60" s="154">
        <v>18</v>
      </c>
      <c r="X60" s="16" t="s">
        <v>507</v>
      </c>
      <c r="Y60" s="17" t="s">
        <v>508</v>
      </c>
      <c r="Z60" s="19">
        <f t="shared" si="1"/>
        <v>18</v>
      </c>
      <c r="AA60" s="18"/>
      <c r="AB60" s="16"/>
      <c r="AC60" s="17"/>
      <c r="AD60" s="19">
        <f t="shared" si="2"/>
        <v>18</v>
      </c>
      <c r="AE60" s="18"/>
      <c r="AF60" s="16"/>
      <c r="AG60" s="17"/>
      <c r="AH60" s="163">
        <f t="shared" si="3"/>
        <v>18</v>
      </c>
      <c r="AI60" s="164">
        <f t="shared" si="4"/>
        <v>0.33962264150943394</v>
      </c>
      <c r="AJ60" s="14">
        <f t="shared" si="5"/>
        <v>1.0588235294117647</v>
      </c>
      <c r="AK60" s="186"/>
      <c r="AL60" s="202"/>
      <c r="AM60" s="201"/>
      <c r="AN60" s="237"/>
    </row>
    <row r="61" spans="1:40" ht="109.9" hidden="1" customHeight="1" x14ac:dyDescent="0.25">
      <c r="A61" s="197"/>
      <c r="B61" s="201"/>
      <c r="C61" s="203"/>
      <c r="D61" s="202"/>
      <c r="E61" s="203"/>
      <c r="F61" s="186"/>
      <c r="G61" s="39" t="s">
        <v>153</v>
      </c>
      <c r="H61" s="57">
        <v>0.25</v>
      </c>
      <c r="I61" s="58" t="s">
        <v>154</v>
      </c>
      <c r="J61" s="58">
        <v>96</v>
      </c>
      <c r="K61" s="39" t="s">
        <v>173</v>
      </c>
      <c r="L61" s="40">
        <v>44287</v>
      </c>
      <c r="M61" s="40">
        <v>44545</v>
      </c>
      <c r="N61" s="58" t="s">
        <v>35</v>
      </c>
      <c r="O61" s="58" t="s">
        <v>146</v>
      </c>
      <c r="P61" s="78"/>
      <c r="Q61" s="78">
        <v>96</v>
      </c>
      <c r="R61" s="78">
        <v>96</v>
      </c>
      <c r="S61" s="78">
        <v>96</v>
      </c>
      <c r="T61" s="85"/>
      <c r="U61" s="30" t="s">
        <v>420</v>
      </c>
      <c r="V61" s="17"/>
      <c r="W61" s="154">
        <v>96</v>
      </c>
      <c r="X61" s="16" t="s">
        <v>509</v>
      </c>
      <c r="Y61" s="17" t="s">
        <v>510</v>
      </c>
      <c r="Z61" s="19">
        <f t="shared" si="1"/>
        <v>96</v>
      </c>
      <c r="AA61" s="18"/>
      <c r="AB61" s="16"/>
      <c r="AC61" s="17"/>
      <c r="AD61" s="19">
        <f t="shared" si="2"/>
        <v>96</v>
      </c>
      <c r="AE61" s="18"/>
      <c r="AF61" s="16"/>
      <c r="AG61" s="17"/>
      <c r="AH61" s="163">
        <f t="shared" si="3"/>
        <v>96</v>
      </c>
      <c r="AI61" s="164">
        <f t="shared" si="4"/>
        <v>1</v>
      </c>
      <c r="AJ61" s="14">
        <f t="shared" si="5"/>
        <v>1</v>
      </c>
      <c r="AK61" s="186"/>
      <c r="AL61" s="202"/>
      <c r="AM61" s="201"/>
      <c r="AN61" s="237"/>
    </row>
    <row r="62" spans="1:40" ht="82.5" hidden="1" customHeight="1" x14ac:dyDescent="0.25">
      <c r="A62" s="197"/>
      <c r="B62" s="201"/>
      <c r="C62" s="203"/>
      <c r="D62" s="202"/>
      <c r="E62" s="203"/>
      <c r="F62" s="186"/>
      <c r="G62" s="39" t="s">
        <v>204</v>
      </c>
      <c r="H62" s="57">
        <v>0.25</v>
      </c>
      <c r="I62" s="58" t="s">
        <v>174</v>
      </c>
      <c r="J62" s="58">
        <v>96</v>
      </c>
      <c r="K62" s="39" t="s">
        <v>487</v>
      </c>
      <c r="L62" s="40">
        <v>44287</v>
      </c>
      <c r="M62" s="40">
        <v>44545</v>
      </c>
      <c r="N62" s="58" t="s">
        <v>35</v>
      </c>
      <c r="O62" s="58" t="s">
        <v>146</v>
      </c>
      <c r="P62" s="78"/>
      <c r="Q62" s="78">
        <v>96</v>
      </c>
      <c r="R62" s="78">
        <v>96</v>
      </c>
      <c r="S62" s="78">
        <v>96</v>
      </c>
      <c r="T62" s="85"/>
      <c r="U62" s="30" t="s">
        <v>420</v>
      </c>
      <c r="V62" s="17"/>
      <c r="W62" s="154">
        <v>95</v>
      </c>
      <c r="X62" s="16" t="s">
        <v>511</v>
      </c>
      <c r="Y62" s="37" t="s">
        <v>512</v>
      </c>
      <c r="Z62" s="19">
        <f t="shared" si="1"/>
        <v>95</v>
      </c>
      <c r="AA62" s="18"/>
      <c r="AB62" s="16"/>
      <c r="AC62" s="17"/>
      <c r="AD62" s="19">
        <f t="shared" si="2"/>
        <v>95</v>
      </c>
      <c r="AE62" s="18"/>
      <c r="AF62" s="16"/>
      <c r="AG62" s="17"/>
      <c r="AH62" s="163">
        <f t="shared" si="3"/>
        <v>95</v>
      </c>
      <c r="AI62" s="164">
        <f t="shared" si="4"/>
        <v>0.98958333333333337</v>
      </c>
      <c r="AJ62" s="14">
        <f t="shared" si="5"/>
        <v>0.98958333333333337</v>
      </c>
      <c r="AK62" s="186"/>
      <c r="AL62" s="202"/>
      <c r="AM62" s="201"/>
      <c r="AN62" s="237"/>
    </row>
    <row r="63" spans="1:40" ht="106.5" hidden="1" customHeight="1" x14ac:dyDescent="0.25">
      <c r="A63" s="197"/>
      <c r="B63" s="201"/>
      <c r="C63" s="203"/>
      <c r="D63" s="202"/>
      <c r="E63" s="203"/>
      <c r="F63" s="186"/>
      <c r="G63" s="39" t="s">
        <v>205</v>
      </c>
      <c r="H63" s="57">
        <v>0.25</v>
      </c>
      <c r="I63" s="58" t="s">
        <v>175</v>
      </c>
      <c r="J63" s="58">
        <v>96</v>
      </c>
      <c r="K63" s="39" t="s">
        <v>488</v>
      </c>
      <c r="L63" s="40">
        <v>44470</v>
      </c>
      <c r="M63" s="40">
        <v>44561</v>
      </c>
      <c r="N63" s="58" t="s">
        <v>35</v>
      </c>
      <c r="O63" s="58" t="s">
        <v>155</v>
      </c>
      <c r="P63" s="78"/>
      <c r="Q63" s="78"/>
      <c r="R63" s="78"/>
      <c r="S63" s="78">
        <v>96</v>
      </c>
      <c r="T63" s="85"/>
      <c r="U63" s="30" t="s">
        <v>421</v>
      </c>
      <c r="V63" s="17"/>
      <c r="W63" s="18"/>
      <c r="X63" s="36" t="s">
        <v>515</v>
      </c>
      <c r="Y63" s="37" t="s">
        <v>516</v>
      </c>
      <c r="Z63" s="19">
        <f t="shared" si="1"/>
        <v>0</v>
      </c>
      <c r="AA63" s="18"/>
      <c r="AB63" s="16"/>
      <c r="AC63" s="17"/>
      <c r="AD63" s="19">
        <f t="shared" si="2"/>
        <v>0</v>
      </c>
      <c r="AE63" s="18"/>
      <c r="AF63" s="16"/>
      <c r="AG63" s="17"/>
      <c r="AH63" s="163">
        <f t="shared" si="3"/>
        <v>0</v>
      </c>
      <c r="AI63" s="164">
        <f t="shared" si="4"/>
        <v>0</v>
      </c>
      <c r="AJ63" s="14">
        <f t="shared" si="5"/>
        <v>0</v>
      </c>
      <c r="AK63" s="186"/>
      <c r="AL63" s="202"/>
      <c r="AM63" s="201"/>
      <c r="AN63" s="237"/>
    </row>
    <row r="64" spans="1:40" ht="66" hidden="1" customHeight="1" x14ac:dyDescent="0.25">
      <c r="A64" s="197"/>
      <c r="B64" s="201"/>
      <c r="C64" s="203"/>
      <c r="D64" s="202"/>
      <c r="E64" s="203" t="s">
        <v>230</v>
      </c>
      <c r="F64" s="185">
        <v>0.4</v>
      </c>
      <c r="G64" s="192" t="s">
        <v>206</v>
      </c>
      <c r="H64" s="244">
        <v>1</v>
      </c>
      <c r="I64" s="58" t="s">
        <v>176</v>
      </c>
      <c r="J64" s="78">
        <v>74</v>
      </c>
      <c r="K64" s="39" t="s">
        <v>177</v>
      </c>
      <c r="L64" s="40">
        <v>44211</v>
      </c>
      <c r="M64" s="40">
        <v>44545</v>
      </c>
      <c r="N64" s="58" t="s">
        <v>35</v>
      </c>
      <c r="O64" s="58" t="s">
        <v>156</v>
      </c>
      <c r="P64" s="78">
        <v>74</v>
      </c>
      <c r="Q64" s="78"/>
      <c r="R64" s="78"/>
      <c r="S64" s="78"/>
      <c r="T64" s="78">
        <v>61</v>
      </c>
      <c r="U64" s="16" t="s">
        <v>422</v>
      </c>
      <c r="V64" s="17" t="s">
        <v>425</v>
      </c>
      <c r="W64" s="18"/>
      <c r="X64" s="16"/>
      <c r="Y64" s="17"/>
      <c r="Z64" s="19">
        <f t="shared" si="1"/>
        <v>61</v>
      </c>
      <c r="AA64" s="18"/>
      <c r="AB64" s="16"/>
      <c r="AC64" s="17"/>
      <c r="AD64" s="19">
        <f t="shared" si="2"/>
        <v>61</v>
      </c>
      <c r="AE64" s="18"/>
      <c r="AF64" s="16"/>
      <c r="AG64" s="17"/>
      <c r="AH64" s="163">
        <f t="shared" si="3"/>
        <v>61</v>
      </c>
      <c r="AI64" s="164">
        <f t="shared" si="4"/>
        <v>0.82432432432432434</v>
      </c>
      <c r="AJ64" s="14">
        <f>IF(ISERROR((T64+W64)/(P64+Q64)),0,(T64+W64)/(P64+Q64))</f>
        <v>0.82432432432432434</v>
      </c>
      <c r="AK64" s="212">
        <f>(AJ64*H64)+(AJ65*H64)+(AJ66*H64)</f>
        <v>2.4545326576576576</v>
      </c>
      <c r="AL64" s="202"/>
      <c r="AM64" s="201"/>
      <c r="AN64" s="237"/>
    </row>
    <row r="65" spans="1:40" ht="49.5" hidden="1" customHeight="1" x14ac:dyDescent="0.25">
      <c r="A65" s="197"/>
      <c r="B65" s="201"/>
      <c r="C65" s="203"/>
      <c r="D65" s="202"/>
      <c r="E65" s="203"/>
      <c r="F65" s="186"/>
      <c r="G65" s="192"/>
      <c r="H65" s="245"/>
      <c r="I65" s="58" t="s">
        <v>157</v>
      </c>
      <c r="J65" s="58">
        <v>96</v>
      </c>
      <c r="K65" s="39" t="s">
        <v>177</v>
      </c>
      <c r="L65" s="40">
        <v>44211</v>
      </c>
      <c r="M65" s="40">
        <v>44545</v>
      </c>
      <c r="N65" s="58" t="s">
        <v>35</v>
      </c>
      <c r="O65" s="58" t="s">
        <v>156</v>
      </c>
      <c r="P65" s="78">
        <v>96</v>
      </c>
      <c r="Q65" s="78">
        <v>96</v>
      </c>
      <c r="R65" s="78">
        <v>96</v>
      </c>
      <c r="S65" s="78">
        <v>96</v>
      </c>
      <c r="T65" s="78">
        <v>61</v>
      </c>
      <c r="U65" s="42" t="s">
        <v>422</v>
      </c>
      <c r="V65" s="17" t="s">
        <v>425</v>
      </c>
      <c r="W65" s="18">
        <v>60</v>
      </c>
      <c r="X65" s="42" t="s">
        <v>513</v>
      </c>
      <c r="Y65" s="17" t="s">
        <v>425</v>
      </c>
      <c r="Z65" s="19">
        <f t="shared" si="1"/>
        <v>121</v>
      </c>
      <c r="AA65" s="18"/>
      <c r="AB65" s="16"/>
      <c r="AC65" s="17"/>
      <c r="AD65" s="19">
        <f t="shared" si="2"/>
        <v>121</v>
      </c>
      <c r="AE65" s="18"/>
      <c r="AF65" s="16"/>
      <c r="AG65" s="17"/>
      <c r="AH65" s="163">
        <f t="shared" si="3"/>
        <v>121</v>
      </c>
      <c r="AI65" s="164">
        <f t="shared" si="4"/>
        <v>1.2604166666666667</v>
      </c>
      <c r="AJ65" s="14">
        <f t="shared" si="5"/>
        <v>0.63020833333333337</v>
      </c>
      <c r="AK65" s="214"/>
      <c r="AL65" s="202"/>
      <c r="AM65" s="201"/>
      <c r="AN65" s="237"/>
    </row>
    <row r="66" spans="1:40" ht="49.5" hidden="1" customHeight="1" thickBot="1" x14ac:dyDescent="0.25">
      <c r="A66" s="197"/>
      <c r="B66" s="201"/>
      <c r="C66" s="203"/>
      <c r="D66" s="202"/>
      <c r="E66" s="203"/>
      <c r="F66" s="186"/>
      <c r="G66" s="192"/>
      <c r="H66" s="245"/>
      <c r="I66" s="78" t="s">
        <v>424</v>
      </c>
      <c r="J66" s="57">
        <v>1</v>
      </c>
      <c r="K66" s="39" t="s">
        <v>177</v>
      </c>
      <c r="L66" s="40">
        <v>44228</v>
      </c>
      <c r="M66" s="40">
        <v>44545</v>
      </c>
      <c r="N66" s="58" t="s">
        <v>35</v>
      </c>
      <c r="O66" s="58" t="s">
        <v>156</v>
      </c>
      <c r="P66" s="67">
        <v>1</v>
      </c>
      <c r="Q66" s="67">
        <v>1</v>
      </c>
      <c r="R66" s="67">
        <v>1</v>
      </c>
      <c r="S66" s="67">
        <v>1</v>
      </c>
      <c r="T66" s="86">
        <v>1</v>
      </c>
      <c r="U66" s="16" t="s">
        <v>423</v>
      </c>
      <c r="V66" s="17" t="s">
        <v>426</v>
      </c>
      <c r="W66" s="90">
        <v>1</v>
      </c>
      <c r="X66" s="16" t="s">
        <v>514</v>
      </c>
      <c r="Y66" s="17" t="s">
        <v>426</v>
      </c>
      <c r="Z66" s="120">
        <f t="shared" si="1"/>
        <v>2</v>
      </c>
      <c r="AA66" s="18"/>
      <c r="AB66" s="16"/>
      <c r="AC66" s="17"/>
      <c r="AD66" s="120">
        <f t="shared" si="2"/>
        <v>2</v>
      </c>
      <c r="AE66" s="18"/>
      <c r="AF66" s="16"/>
      <c r="AG66" s="17"/>
      <c r="AH66" s="162">
        <f t="shared" si="3"/>
        <v>2</v>
      </c>
      <c r="AI66" s="162">
        <f t="shared" si="4"/>
        <v>2</v>
      </c>
      <c r="AJ66" s="14">
        <f t="shared" si="5"/>
        <v>1</v>
      </c>
      <c r="AK66" s="213"/>
      <c r="AL66" s="202"/>
      <c r="AM66" s="201"/>
      <c r="AN66" s="237"/>
    </row>
    <row r="67" spans="1:40" ht="128.25" hidden="1" customHeight="1" x14ac:dyDescent="0.25">
      <c r="A67" s="206" t="s">
        <v>14</v>
      </c>
      <c r="B67" s="209">
        <v>0.125</v>
      </c>
      <c r="C67" s="206" t="s">
        <v>286</v>
      </c>
      <c r="D67" s="238">
        <v>1</v>
      </c>
      <c r="E67" s="203" t="s">
        <v>134</v>
      </c>
      <c r="F67" s="185">
        <v>0.2</v>
      </c>
      <c r="G67" s="39" t="s">
        <v>178</v>
      </c>
      <c r="H67" s="57">
        <v>0.4</v>
      </c>
      <c r="I67" s="58" t="s">
        <v>179</v>
      </c>
      <c r="J67" s="57">
        <v>1</v>
      </c>
      <c r="K67" s="39" t="s">
        <v>132</v>
      </c>
      <c r="L67" s="40">
        <v>44228</v>
      </c>
      <c r="M67" s="100">
        <v>44561</v>
      </c>
      <c r="N67" s="58" t="s">
        <v>24</v>
      </c>
      <c r="O67" s="58" t="s">
        <v>133</v>
      </c>
      <c r="P67" s="67">
        <v>0.5</v>
      </c>
      <c r="Q67" s="122">
        <v>0.1</v>
      </c>
      <c r="R67" s="67"/>
      <c r="S67" s="122">
        <v>0.4</v>
      </c>
      <c r="T67" s="67">
        <v>0.5</v>
      </c>
      <c r="U67" s="48" t="s">
        <v>364</v>
      </c>
      <c r="V67" s="45" t="s">
        <v>365</v>
      </c>
      <c r="W67" s="94">
        <v>0.1</v>
      </c>
      <c r="X67" s="123" t="s">
        <v>549</v>
      </c>
      <c r="Y67" s="124" t="s">
        <v>550</v>
      </c>
      <c r="Z67" s="120">
        <f t="shared" si="1"/>
        <v>0.6</v>
      </c>
      <c r="AA67" s="18"/>
      <c r="AB67" s="16"/>
      <c r="AC67" s="17"/>
      <c r="AD67" s="120">
        <f t="shared" si="2"/>
        <v>0.6</v>
      </c>
      <c r="AE67" s="18"/>
      <c r="AF67" s="16"/>
      <c r="AG67" s="17"/>
      <c r="AH67" s="162">
        <f t="shared" si="3"/>
        <v>0.6</v>
      </c>
      <c r="AI67" s="162">
        <f t="shared" si="4"/>
        <v>0.6</v>
      </c>
      <c r="AJ67" s="14">
        <f t="shared" si="5"/>
        <v>1</v>
      </c>
      <c r="AK67" s="196">
        <f>(AJ67*H67)+(AJ68*H68)+(AJ69*H69)</f>
        <v>0.7</v>
      </c>
      <c r="AL67" s="238">
        <f>((AK67*F67)+(AK70*F70)+(AK71*F71)+(AK74*F74)+(AK76*F76))/(F67+F70+F71+F74+F76)</f>
        <v>0.93333333333333335</v>
      </c>
      <c r="AM67" s="209">
        <f>AL67*D67</f>
        <v>0.93333333333333335</v>
      </c>
      <c r="AN67" s="237"/>
    </row>
    <row r="68" spans="1:40" ht="192" hidden="1" customHeight="1" x14ac:dyDescent="0.25">
      <c r="A68" s="207"/>
      <c r="B68" s="210"/>
      <c r="C68" s="207"/>
      <c r="D68" s="239"/>
      <c r="E68" s="203"/>
      <c r="F68" s="186"/>
      <c r="G68" s="39" t="s">
        <v>180</v>
      </c>
      <c r="H68" s="57">
        <v>0.3</v>
      </c>
      <c r="I68" s="58" t="s">
        <v>181</v>
      </c>
      <c r="J68" s="58">
        <v>1</v>
      </c>
      <c r="K68" s="39" t="s">
        <v>366</v>
      </c>
      <c r="L68" s="40">
        <v>44198</v>
      </c>
      <c r="M68" s="40">
        <v>44469</v>
      </c>
      <c r="N68" s="58" t="s">
        <v>24</v>
      </c>
      <c r="O68" s="58" t="s">
        <v>491</v>
      </c>
      <c r="P68" s="70"/>
      <c r="Q68" s="78"/>
      <c r="R68" s="78">
        <v>1</v>
      </c>
      <c r="S68" s="78"/>
      <c r="T68" s="78"/>
      <c r="U68" s="48" t="s">
        <v>367</v>
      </c>
      <c r="V68" s="45" t="s">
        <v>368</v>
      </c>
      <c r="W68" s="105"/>
      <c r="X68" s="16" t="s">
        <v>579</v>
      </c>
      <c r="Y68" s="17"/>
      <c r="Z68" s="19">
        <f t="shared" si="1"/>
        <v>0</v>
      </c>
      <c r="AA68" s="18"/>
      <c r="AB68" s="16"/>
      <c r="AC68" s="17"/>
      <c r="AD68" s="19">
        <f t="shared" si="2"/>
        <v>0</v>
      </c>
      <c r="AE68" s="18"/>
      <c r="AF68" s="16"/>
      <c r="AG68" s="17"/>
      <c r="AH68" s="163">
        <f t="shared" si="3"/>
        <v>0</v>
      </c>
      <c r="AI68" s="164">
        <f t="shared" si="4"/>
        <v>0</v>
      </c>
      <c r="AJ68" s="14">
        <f t="shared" si="5"/>
        <v>0</v>
      </c>
      <c r="AK68" s="197"/>
      <c r="AL68" s="239"/>
      <c r="AM68" s="210"/>
      <c r="AN68" s="237"/>
    </row>
    <row r="69" spans="1:40" ht="90.75" hidden="1" customHeight="1" x14ac:dyDescent="0.25">
      <c r="A69" s="207"/>
      <c r="B69" s="210"/>
      <c r="C69" s="207"/>
      <c r="D69" s="239"/>
      <c r="E69" s="203"/>
      <c r="F69" s="186"/>
      <c r="G69" s="39" t="s">
        <v>319</v>
      </c>
      <c r="H69" s="57">
        <v>0.3</v>
      </c>
      <c r="I69" s="58" t="s">
        <v>181</v>
      </c>
      <c r="J69" s="58">
        <v>19</v>
      </c>
      <c r="K69" s="39" t="s">
        <v>182</v>
      </c>
      <c r="L69" s="40">
        <v>44214</v>
      </c>
      <c r="M69" s="40">
        <v>44561</v>
      </c>
      <c r="N69" s="58" t="s">
        <v>24</v>
      </c>
      <c r="O69" s="58" t="s">
        <v>489</v>
      </c>
      <c r="P69" s="78">
        <v>9</v>
      </c>
      <c r="Q69" s="78"/>
      <c r="R69" s="78"/>
      <c r="S69" s="78">
        <v>10</v>
      </c>
      <c r="T69" s="78">
        <v>9</v>
      </c>
      <c r="U69" s="48" t="s">
        <v>369</v>
      </c>
      <c r="V69" s="45" t="s">
        <v>370</v>
      </c>
      <c r="W69" s="104"/>
      <c r="X69" s="16" t="s">
        <v>580</v>
      </c>
      <c r="Y69" s="17"/>
      <c r="Z69" s="19">
        <f t="shared" si="1"/>
        <v>9</v>
      </c>
      <c r="AA69" s="18"/>
      <c r="AB69" s="16"/>
      <c r="AC69" s="17"/>
      <c r="AD69" s="19">
        <f t="shared" si="2"/>
        <v>9</v>
      </c>
      <c r="AE69" s="18"/>
      <c r="AF69" s="16"/>
      <c r="AG69" s="17"/>
      <c r="AH69" s="163">
        <f t="shared" si="3"/>
        <v>9</v>
      </c>
      <c r="AI69" s="164">
        <f t="shared" si="4"/>
        <v>0.47368421052631576</v>
      </c>
      <c r="AJ69" s="14">
        <f t="shared" si="5"/>
        <v>1</v>
      </c>
      <c r="AK69" s="197"/>
      <c r="AL69" s="239"/>
      <c r="AM69" s="210"/>
      <c r="AN69" s="237"/>
    </row>
    <row r="70" spans="1:40" ht="139.5" hidden="1" customHeight="1" x14ac:dyDescent="0.25">
      <c r="A70" s="207"/>
      <c r="B70" s="210"/>
      <c r="C70" s="207"/>
      <c r="D70" s="239"/>
      <c r="E70" s="30" t="s">
        <v>123</v>
      </c>
      <c r="F70" s="57">
        <v>0.1</v>
      </c>
      <c r="G70" s="39" t="s">
        <v>276</v>
      </c>
      <c r="H70" s="57">
        <v>1</v>
      </c>
      <c r="I70" s="58" t="s">
        <v>159</v>
      </c>
      <c r="J70" s="69">
        <v>3</v>
      </c>
      <c r="K70" s="39" t="s">
        <v>231</v>
      </c>
      <c r="L70" s="40">
        <v>44228</v>
      </c>
      <c r="M70" s="40">
        <v>44561</v>
      </c>
      <c r="N70" s="58" t="s">
        <v>24</v>
      </c>
      <c r="O70" s="58" t="s">
        <v>490</v>
      </c>
      <c r="P70" s="70">
        <v>3</v>
      </c>
      <c r="Q70" s="70"/>
      <c r="R70" s="70"/>
      <c r="S70" s="70"/>
      <c r="T70" s="70">
        <v>3</v>
      </c>
      <c r="U70" s="48" t="s">
        <v>371</v>
      </c>
      <c r="V70" s="45" t="s">
        <v>372</v>
      </c>
      <c r="W70" s="104"/>
      <c r="X70" s="106" t="s">
        <v>551</v>
      </c>
      <c r="Y70" s="17"/>
      <c r="Z70" s="19">
        <f t="shared" si="1"/>
        <v>3</v>
      </c>
      <c r="AA70" s="18"/>
      <c r="AB70" s="16"/>
      <c r="AC70" s="17"/>
      <c r="AD70" s="19">
        <f t="shared" si="2"/>
        <v>3</v>
      </c>
      <c r="AE70" s="18"/>
      <c r="AF70" s="16"/>
      <c r="AG70" s="17"/>
      <c r="AH70" s="163">
        <f t="shared" si="3"/>
        <v>3</v>
      </c>
      <c r="AI70" s="164">
        <f t="shared" si="4"/>
        <v>1</v>
      </c>
      <c r="AJ70" s="14">
        <f t="shared" si="5"/>
        <v>1</v>
      </c>
      <c r="AK70" s="169">
        <f>AJ70*H70</f>
        <v>1</v>
      </c>
      <c r="AL70" s="239"/>
      <c r="AM70" s="210"/>
      <c r="AN70" s="237"/>
    </row>
    <row r="71" spans="1:40" ht="148.5" hidden="1" customHeight="1" x14ac:dyDescent="0.25">
      <c r="A71" s="207"/>
      <c r="B71" s="210"/>
      <c r="C71" s="207"/>
      <c r="D71" s="239"/>
      <c r="E71" s="203" t="s">
        <v>135</v>
      </c>
      <c r="F71" s="185">
        <v>0.2</v>
      </c>
      <c r="G71" s="39" t="s">
        <v>183</v>
      </c>
      <c r="H71" s="112">
        <v>0.3</v>
      </c>
      <c r="I71" s="58" t="s">
        <v>181</v>
      </c>
      <c r="J71" s="58">
        <v>1</v>
      </c>
      <c r="K71" s="39" t="s">
        <v>184</v>
      </c>
      <c r="L71" s="40">
        <v>44228</v>
      </c>
      <c r="M71" s="40">
        <v>44439</v>
      </c>
      <c r="N71" s="58" t="s">
        <v>24</v>
      </c>
      <c r="O71" s="58" t="s">
        <v>490</v>
      </c>
      <c r="P71" s="78">
        <v>1</v>
      </c>
      <c r="Q71" s="78"/>
      <c r="R71" s="78"/>
      <c r="S71" s="78"/>
      <c r="T71" s="78">
        <v>1</v>
      </c>
      <c r="U71" s="48" t="s">
        <v>373</v>
      </c>
      <c r="V71" s="45" t="s">
        <v>374</v>
      </c>
      <c r="W71" s="104"/>
      <c r="X71" s="16" t="s">
        <v>552</v>
      </c>
      <c r="Y71" s="17"/>
      <c r="Z71" s="19">
        <f t="shared" si="1"/>
        <v>1</v>
      </c>
      <c r="AA71" s="18"/>
      <c r="AB71" s="16"/>
      <c r="AC71" s="17"/>
      <c r="AD71" s="19">
        <f t="shared" si="2"/>
        <v>1</v>
      </c>
      <c r="AE71" s="18"/>
      <c r="AF71" s="16"/>
      <c r="AG71" s="17"/>
      <c r="AH71" s="163">
        <f t="shared" si="3"/>
        <v>1</v>
      </c>
      <c r="AI71" s="164">
        <f t="shared" si="4"/>
        <v>1</v>
      </c>
      <c r="AJ71" s="14">
        <f t="shared" si="5"/>
        <v>1</v>
      </c>
      <c r="AK71" s="196">
        <f>(AJ71*H71)+(AJ72*H72)+(AJ73*H73)</f>
        <v>0.96666666666666679</v>
      </c>
      <c r="AL71" s="239"/>
      <c r="AM71" s="210"/>
      <c r="AN71" s="237"/>
    </row>
    <row r="72" spans="1:40" ht="100.5" hidden="1" customHeight="1" x14ac:dyDescent="0.25">
      <c r="A72" s="207"/>
      <c r="B72" s="210"/>
      <c r="C72" s="207"/>
      <c r="D72" s="239"/>
      <c r="E72" s="203"/>
      <c r="F72" s="185"/>
      <c r="G72" s="125" t="s">
        <v>602</v>
      </c>
      <c r="H72" s="112">
        <v>0.2</v>
      </c>
      <c r="I72" s="113" t="s">
        <v>179</v>
      </c>
      <c r="J72" s="112">
        <v>1</v>
      </c>
      <c r="K72" s="114" t="s">
        <v>599</v>
      </c>
      <c r="L72" s="117">
        <v>44392</v>
      </c>
      <c r="M72" s="117">
        <v>44561</v>
      </c>
      <c r="N72" s="113" t="s">
        <v>24</v>
      </c>
      <c r="O72" s="113" t="s">
        <v>600</v>
      </c>
      <c r="P72" s="78"/>
      <c r="Q72" s="78"/>
      <c r="R72" s="115">
        <v>0.5</v>
      </c>
      <c r="S72" s="115">
        <v>0.5</v>
      </c>
      <c r="T72" s="78"/>
      <c r="U72" s="48"/>
      <c r="V72" s="45"/>
      <c r="W72" s="104"/>
      <c r="X72" s="16" t="s">
        <v>601</v>
      </c>
      <c r="Y72" s="17"/>
      <c r="Z72" s="120">
        <f t="shared" ref="Z72:Z97" si="6">T72+W72</f>
        <v>0</v>
      </c>
      <c r="AA72" s="118"/>
      <c r="AB72" s="16"/>
      <c r="AC72" s="17"/>
      <c r="AD72" s="120">
        <f t="shared" ref="AD72:AD97" si="7">T72+W72+AA72</f>
        <v>0</v>
      </c>
      <c r="AE72" s="118"/>
      <c r="AF72" s="16"/>
      <c r="AG72" s="17"/>
      <c r="AH72" s="162">
        <f t="shared" ref="AH72:AH97" si="8">T72+W72+AA72+AE72</f>
        <v>0</v>
      </c>
      <c r="AI72" s="162">
        <f t="shared" ref="AI72:AI97" si="9">+AH72/J72</f>
        <v>0</v>
      </c>
      <c r="AJ72" s="14">
        <f t="shared" si="5"/>
        <v>0</v>
      </c>
      <c r="AK72" s="196"/>
      <c r="AL72" s="239"/>
      <c r="AM72" s="210"/>
      <c r="AN72" s="237"/>
    </row>
    <row r="73" spans="1:40" ht="123" hidden="1" customHeight="1" x14ac:dyDescent="0.25">
      <c r="A73" s="207"/>
      <c r="B73" s="210"/>
      <c r="C73" s="207"/>
      <c r="D73" s="239"/>
      <c r="E73" s="203"/>
      <c r="F73" s="186"/>
      <c r="G73" s="39" t="s">
        <v>287</v>
      </c>
      <c r="H73" s="112">
        <v>0.5</v>
      </c>
      <c r="I73" s="58" t="s">
        <v>179</v>
      </c>
      <c r="J73" s="57">
        <v>1</v>
      </c>
      <c r="K73" s="114" t="s">
        <v>603</v>
      </c>
      <c r="L73" s="40">
        <v>44228</v>
      </c>
      <c r="M73" s="40">
        <v>44410</v>
      </c>
      <c r="N73" s="58" t="s">
        <v>24</v>
      </c>
      <c r="O73" s="58" t="s">
        <v>375</v>
      </c>
      <c r="P73" s="67">
        <v>0.33</v>
      </c>
      <c r="Q73" s="67">
        <v>0.33</v>
      </c>
      <c r="R73" s="67">
        <v>0.34</v>
      </c>
      <c r="S73" s="67"/>
      <c r="T73" s="67">
        <v>0.33</v>
      </c>
      <c r="U73" s="48" t="s">
        <v>376</v>
      </c>
      <c r="V73" s="45" t="s">
        <v>377</v>
      </c>
      <c r="W73" s="94">
        <v>0.55000000000000004</v>
      </c>
      <c r="X73" s="36" t="s">
        <v>553</v>
      </c>
      <c r="Y73" s="126" t="s">
        <v>554</v>
      </c>
      <c r="Z73" s="120">
        <f t="shared" si="6"/>
        <v>0.88000000000000012</v>
      </c>
      <c r="AA73" s="18"/>
      <c r="AB73" s="16"/>
      <c r="AC73" s="17"/>
      <c r="AD73" s="120">
        <f t="shared" si="7"/>
        <v>0.88000000000000012</v>
      </c>
      <c r="AE73" s="18"/>
      <c r="AF73" s="16"/>
      <c r="AG73" s="17"/>
      <c r="AH73" s="162">
        <f t="shared" si="8"/>
        <v>0.88000000000000012</v>
      </c>
      <c r="AI73" s="162">
        <f t="shared" si="9"/>
        <v>0.88000000000000012</v>
      </c>
      <c r="AJ73" s="14">
        <f t="shared" si="5"/>
        <v>1.3333333333333335</v>
      </c>
      <c r="AK73" s="197"/>
      <c r="AL73" s="239"/>
      <c r="AM73" s="210"/>
      <c r="AN73" s="237"/>
    </row>
    <row r="74" spans="1:40" ht="168.75" hidden="1" customHeight="1" x14ac:dyDescent="0.25">
      <c r="A74" s="207"/>
      <c r="B74" s="210"/>
      <c r="C74" s="207"/>
      <c r="D74" s="239"/>
      <c r="E74" s="203" t="s">
        <v>136</v>
      </c>
      <c r="F74" s="185">
        <v>0.2</v>
      </c>
      <c r="G74" s="186" t="s">
        <v>604</v>
      </c>
      <c r="H74" s="185">
        <v>1</v>
      </c>
      <c r="I74" s="58" t="s">
        <v>181</v>
      </c>
      <c r="J74" s="58">
        <v>1</v>
      </c>
      <c r="K74" s="39" t="s">
        <v>137</v>
      </c>
      <c r="L74" s="40">
        <v>44214</v>
      </c>
      <c r="M74" s="40">
        <v>44469</v>
      </c>
      <c r="N74" s="58" t="s">
        <v>24</v>
      </c>
      <c r="O74" s="58" t="s">
        <v>490</v>
      </c>
      <c r="P74" s="78"/>
      <c r="Q74" s="78"/>
      <c r="R74" s="78">
        <v>1</v>
      </c>
      <c r="S74" s="78"/>
      <c r="T74" s="78"/>
      <c r="U74" s="48" t="s">
        <v>381</v>
      </c>
      <c r="V74" s="45" t="s">
        <v>378</v>
      </c>
      <c r="W74" s="83">
        <v>1</v>
      </c>
      <c r="X74" s="16" t="s">
        <v>556</v>
      </c>
      <c r="Y74" s="127" t="s">
        <v>555</v>
      </c>
      <c r="Z74" s="19">
        <f t="shared" si="6"/>
        <v>1</v>
      </c>
      <c r="AA74" s="18"/>
      <c r="AB74" s="16"/>
      <c r="AC74" s="17"/>
      <c r="AD74" s="19">
        <f t="shared" si="7"/>
        <v>1</v>
      </c>
      <c r="AE74" s="18"/>
      <c r="AF74" s="16"/>
      <c r="AG74" s="17"/>
      <c r="AH74" s="163">
        <f t="shared" si="8"/>
        <v>1</v>
      </c>
      <c r="AI74" s="164">
        <f t="shared" si="9"/>
        <v>1</v>
      </c>
      <c r="AJ74" s="14">
        <f t="shared" si="5"/>
        <v>0</v>
      </c>
      <c r="AK74" s="196">
        <f>(AJ74*H74)+(AJ75*H74)</f>
        <v>1</v>
      </c>
      <c r="AL74" s="239"/>
      <c r="AM74" s="210"/>
      <c r="AN74" s="237"/>
    </row>
    <row r="75" spans="1:40" ht="50.25" hidden="1" customHeight="1" thickBot="1" x14ac:dyDescent="0.25">
      <c r="A75" s="207"/>
      <c r="B75" s="210"/>
      <c r="C75" s="207"/>
      <c r="D75" s="239"/>
      <c r="E75" s="203"/>
      <c r="F75" s="186"/>
      <c r="G75" s="186"/>
      <c r="H75" s="185"/>
      <c r="I75" s="113" t="s">
        <v>179</v>
      </c>
      <c r="J75" s="112">
        <v>1</v>
      </c>
      <c r="K75" s="113" t="s">
        <v>185</v>
      </c>
      <c r="L75" s="117">
        <v>44287</v>
      </c>
      <c r="M75" s="117">
        <v>44561</v>
      </c>
      <c r="N75" s="113" t="s">
        <v>24</v>
      </c>
      <c r="O75" s="59" t="s">
        <v>491</v>
      </c>
      <c r="P75" s="115">
        <v>1</v>
      </c>
      <c r="Q75" s="115"/>
      <c r="R75" s="115"/>
      <c r="S75" s="115"/>
      <c r="T75" s="115">
        <v>1</v>
      </c>
      <c r="U75" s="116" t="s">
        <v>379</v>
      </c>
      <c r="V75" s="119" t="s">
        <v>380</v>
      </c>
      <c r="W75" s="118"/>
      <c r="X75" s="121" t="s">
        <v>552</v>
      </c>
      <c r="Y75" s="119"/>
      <c r="Z75" s="120">
        <f t="shared" si="6"/>
        <v>1</v>
      </c>
      <c r="AA75" s="118"/>
      <c r="AB75" s="118"/>
      <c r="AC75" s="119"/>
      <c r="AD75" s="120">
        <f t="shared" si="7"/>
        <v>1</v>
      </c>
      <c r="AE75" s="118"/>
      <c r="AF75" s="118"/>
      <c r="AG75" s="119"/>
      <c r="AH75" s="162">
        <f t="shared" si="8"/>
        <v>1</v>
      </c>
      <c r="AI75" s="162">
        <f t="shared" si="9"/>
        <v>1</v>
      </c>
      <c r="AJ75" s="14">
        <f t="shared" si="5"/>
        <v>1</v>
      </c>
      <c r="AK75" s="197"/>
      <c r="AL75" s="239"/>
      <c r="AM75" s="210"/>
      <c r="AN75" s="237"/>
    </row>
    <row r="76" spans="1:40" ht="104.25" hidden="1" customHeight="1" thickBot="1" x14ac:dyDescent="0.3">
      <c r="A76" s="207"/>
      <c r="B76" s="210"/>
      <c r="C76" s="207"/>
      <c r="D76" s="239"/>
      <c r="E76" s="215" t="s">
        <v>605</v>
      </c>
      <c r="F76" s="218">
        <v>0.3</v>
      </c>
      <c r="G76" s="215" t="s">
        <v>606</v>
      </c>
      <c r="H76" s="212">
        <v>1</v>
      </c>
      <c r="I76" s="128" t="s">
        <v>179</v>
      </c>
      <c r="J76" s="129">
        <v>1</v>
      </c>
      <c r="K76" s="130" t="s">
        <v>607</v>
      </c>
      <c r="L76" s="131">
        <v>44348</v>
      </c>
      <c r="M76" s="131">
        <v>44407</v>
      </c>
      <c r="N76" s="132" t="s">
        <v>24</v>
      </c>
      <c r="O76" s="132" t="s">
        <v>608</v>
      </c>
      <c r="P76" s="133"/>
      <c r="Q76" s="133">
        <v>0.7</v>
      </c>
      <c r="R76" s="133">
        <v>0.3</v>
      </c>
      <c r="S76" s="134"/>
      <c r="T76" s="135"/>
      <c r="U76" s="136"/>
      <c r="V76" s="137"/>
      <c r="W76" s="138">
        <v>0.7</v>
      </c>
      <c r="X76" s="136" t="s">
        <v>614</v>
      </c>
      <c r="Y76" s="124" t="s">
        <v>609</v>
      </c>
      <c r="Z76" s="120">
        <f t="shared" si="6"/>
        <v>0.7</v>
      </c>
      <c r="AA76" s="118"/>
      <c r="AB76" s="118"/>
      <c r="AC76" s="119"/>
      <c r="AD76" s="120">
        <f t="shared" si="7"/>
        <v>0.7</v>
      </c>
      <c r="AE76" s="118"/>
      <c r="AF76" s="118"/>
      <c r="AG76" s="119"/>
      <c r="AH76" s="162">
        <f t="shared" si="8"/>
        <v>0.7</v>
      </c>
      <c r="AI76" s="162">
        <f t="shared" si="9"/>
        <v>0.7</v>
      </c>
      <c r="AJ76" s="14">
        <f t="shared" si="5"/>
        <v>1</v>
      </c>
      <c r="AK76" s="193">
        <f>(AJ76*H76)+(AJ77*H76)+(AJ78*H76)+(AJ79*H76)</f>
        <v>1</v>
      </c>
      <c r="AL76" s="239"/>
      <c r="AM76" s="210"/>
      <c r="AN76" s="237"/>
    </row>
    <row r="77" spans="1:40" ht="104.25" hidden="1" customHeight="1" thickBot="1" x14ac:dyDescent="0.3">
      <c r="A77" s="207"/>
      <c r="B77" s="210"/>
      <c r="C77" s="207"/>
      <c r="D77" s="239"/>
      <c r="E77" s="216"/>
      <c r="F77" s="219"/>
      <c r="G77" s="216"/>
      <c r="H77" s="214"/>
      <c r="I77" s="139" t="s">
        <v>179</v>
      </c>
      <c r="J77" s="148">
        <v>1</v>
      </c>
      <c r="K77" s="149" t="s">
        <v>610</v>
      </c>
      <c r="L77" s="150">
        <v>44378</v>
      </c>
      <c r="M77" s="150">
        <v>44439</v>
      </c>
      <c r="N77" s="113" t="s">
        <v>24</v>
      </c>
      <c r="O77" s="128" t="s">
        <v>611</v>
      </c>
      <c r="P77" s="144"/>
      <c r="Q77" s="145"/>
      <c r="R77" s="145">
        <v>1</v>
      </c>
      <c r="S77" s="144"/>
      <c r="T77" s="140"/>
      <c r="U77" s="141"/>
      <c r="V77" s="137"/>
      <c r="W77" s="141"/>
      <c r="X77" s="141"/>
      <c r="Y77" s="124"/>
      <c r="Z77" s="120">
        <f t="shared" si="6"/>
        <v>0</v>
      </c>
      <c r="AA77" s="118"/>
      <c r="AB77" s="118"/>
      <c r="AC77" s="119"/>
      <c r="AD77" s="120">
        <f t="shared" si="7"/>
        <v>0</v>
      </c>
      <c r="AE77" s="118"/>
      <c r="AF77" s="118"/>
      <c r="AG77" s="119"/>
      <c r="AH77" s="162">
        <f t="shared" si="8"/>
        <v>0</v>
      </c>
      <c r="AI77" s="162">
        <f t="shared" si="9"/>
        <v>0</v>
      </c>
      <c r="AJ77" s="14">
        <f t="shared" si="5"/>
        <v>0</v>
      </c>
      <c r="AK77" s="207"/>
      <c r="AL77" s="239"/>
      <c r="AM77" s="210"/>
      <c r="AN77" s="237"/>
    </row>
    <row r="78" spans="1:40" ht="104.25" hidden="1" customHeight="1" thickBot="1" x14ac:dyDescent="0.3">
      <c r="A78" s="207"/>
      <c r="B78" s="210"/>
      <c r="C78" s="207"/>
      <c r="D78" s="239"/>
      <c r="E78" s="216"/>
      <c r="F78" s="219"/>
      <c r="G78" s="216"/>
      <c r="H78" s="214"/>
      <c r="I78" s="139" t="s">
        <v>179</v>
      </c>
      <c r="J78" s="148">
        <v>1</v>
      </c>
      <c r="K78" s="114" t="s">
        <v>612</v>
      </c>
      <c r="L78" s="150">
        <v>44440</v>
      </c>
      <c r="M78" s="150">
        <v>44501</v>
      </c>
      <c r="N78" s="113" t="s">
        <v>24</v>
      </c>
      <c r="O78" s="113" t="s">
        <v>611</v>
      </c>
      <c r="P78" s="144"/>
      <c r="Q78" s="144"/>
      <c r="R78" s="88">
        <v>0.5</v>
      </c>
      <c r="S78" s="145">
        <v>0.5</v>
      </c>
      <c r="U78" s="141"/>
      <c r="V78" s="137"/>
      <c r="W78" s="141"/>
      <c r="X78" s="141"/>
      <c r="Y78" s="124"/>
      <c r="Z78" s="120">
        <f t="shared" si="6"/>
        <v>0</v>
      </c>
      <c r="AA78" s="118"/>
      <c r="AB78" s="118"/>
      <c r="AC78" s="119"/>
      <c r="AD78" s="120">
        <f t="shared" si="7"/>
        <v>0</v>
      </c>
      <c r="AE78" s="118"/>
      <c r="AF78" s="118"/>
      <c r="AG78" s="119"/>
      <c r="AH78" s="162">
        <f t="shared" si="8"/>
        <v>0</v>
      </c>
      <c r="AI78" s="162">
        <f t="shared" si="9"/>
        <v>0</v>
      </c>
      <c r="AJ78" s="14">
        <f t="shared" si="5"/>
        <v>0</v>
      </c>
      <c r="AK78" s="207"/>
      <c r="AL78" s="239"/>
      <c r="AM78" s="210"/>
      <c r="AN78" s="237"/>
    </row>
    <row r="79" spans="1:40" ht="104.25" hidden="1" customHeight="1" thickBot="1" x14ac:dyDescent="0.3">
      <c r="A79" s="208"/>
      <c r="B79" s="211"/>
      <c r="C79" s="208"/>
      <c r="D79" s="240"/>
      <c r="E79" s="217"/>
      <c r="F79" s="220"/>
      <c r="G79" s="217"/>
      <c r="H79" s="213"/>
      <c r="I79" s="113" t="s">
        <v>105</v>
      </c>
      <c r="J79" s="151">
        <v>1</v>
      </c>
      <c r="K79" s="152" t="s">
        <v>613</v>
      </c>
      <c r="L79" s="153">
        <v>44501</v>
      </c>
      <c r="M79" s="153">
        <v>44561</v>
      </c>
      <c r="N79" s="128" t="s">
        <v>24</v>
      </c>
      <c r="O79" s="128" t="s">
        <v>611</v>
      </c>
      <c r="P79" s="146"/>
      <c r="Q79" s="146"/>
      <c r="R79" s="146"/>
      <c r="S79" s="147">
        <v>1</v>
      </c>
      <c r="T79" s="142"/>
      <c r="U79" s="143"/>
      <c r="V79" s="137"/>
      <c r="W79" s="143"/>
      <c r="X79" s="143"/>
      <c r="Y79" s="124"/>
      <c r="Z79" s="19">
        <f t="shared" si="6"/>
        <v>0</v>
      </c>
      <c r="AA79" s="118"/>
      <c r="AB79" s="118"/>
      <c r="AC79" s="119"/>
      <c r="AD79" s="19">
        <f t="shared" si="7"/>
        <v>0</v>
      </c>
      <c r="AE79" s="118"/>
      <c r="AF79" s="118"/>
      <c r="AG79" s="119"/>
      <c r="AH79" s="163">
        <f t="shared" si="8"/>
        <v>0</v>
      </c>
      <c r="AI79" s="164">
        <f t="shared" si="9"/>
        <v>0</v>
      </c>
      <c r="AJ79" s="14">
        <f t="shared" ref="AJ79:AJ97" si="10">IF(ISERROR((T79+W79)/(P79+Q79)),0,(T79+W79)/(P79+Q79))</f>
        <v>0</v>
      </c>
      <c r="AK79" s="208"/>
      <c r="AL79" s="240"/>
      <c r="AM79" s="211"/>
      <c r="AN79" s="237"/>
    </row>
    <row r="80" spans="1:40" ht="85.5" hidden="1" customHeight="1" x14ac:dyDescent="0.25">
      <c r="A80" s="205" t="s">
        <v>20</v>
      </c>
      <c r="B80" s="202">
        <v>0.125</v>
      </c>
      <c r="C80" s="203" t="s">
        <v>302</v>
      </c>
      <c r="D80" s="235">
        <v>1</v>
      </c>
      <c r="E80" s="203" t="s">
        <v>70</v>
      </c>
      <c r="F80" s="212">
        <v>0.2</v>
      </c>
      <c r="G80" s="39" t="s">
        <v>209</v>
      </c>
      <c r="H80" s="57">
        <v>0.5</v>
      </c>
      <c r="I80" s="58" t="s">
        <v>295</v>
      </c>
      <c r="J80" s="58">
        <v>1</v>
      </c>
      <c r="K80" s="39" t="s">
        <v>71</v>
      </c>
      <c r="L80" s="40">
        <v>44197</v>
      </c>
      <c r="M80" s="40">
        <v>44286</v>
      </c>
      <c r="N80" s="58" t="s">
        <v>30</v>
      </c>
      <c r="O80" s="58" t="s">
        <v>320</v>
      </c>
      <c r="P80" s="87">
        <v>1</v>
      </c>
      <c r="Q80" s="87"/>
      <c r="R80" s="87"/>
      <c r="S80" s="87"/>
      <c r="T80" s="87"/>
      <c r="U80" s="16" t="s">
        <v>384</v>
      </c>
      <c r="V80" s="17" t="s">
        <v>385</v>
      </c>
      <c r="W80" s="18"/>
      <c r="X80" s="16" t="s">
        <v>519</v>
      </c>
      <c r="Y80" s="17"/>
      <c r="Z80" s="19">
        <f t="shared" si="6"/>
        <v>0</v>
      </c>
      <c r="AA80" s="18"/>
      <c r="AB80" s="16"/>
      <c r="AC80" s="17"/>
      <c r="AD80" s="19">
        <f t="shared" si="7"/>
        <v>0</v>
      </c>
      <c r="AE80" s="18"/>
      <c r="AF80" s="16"/>
      <c r="AG80" s="17"/>
      <c r="AH80" s="163">
        <f t="shared" si="8"/>
        <v>0</v>
      </c>
      <c r="AI80" s="164">
        <f t="shared" si="9"/>
        <v>0</v>
      </c>
      <c r="AJ80" s="14">
        <f t="shared" si="10"/>
        <v>0</v>
      </c>
      <c r="AK80" s="196">
        <f>(AJ80*H80)+(AJ81*H81)</f>
        <v>0</v>
      </c>
      <c r="AL80" s="235">
        <f>((AK80*F80)+(AK82*F82)+(AK86*F86)+(AK91*F91))/(F80+AK82+AK86+AK91)</f>
        <v>0.17777777777777781</v>
      </c>
      <c r="AM80" s="202">
        <f>AL80*D80</f>
        <v>0.17777777777777781</v>
      </c>
      <c r="AN80" s="237"/>
    </row>
    <row r="81" spans="1:40" ht="123.75" hidden="1" customHeight="1" x14ac:dyDescent="0.25">
      <c r="A81" s="205"/>
      <c r="B81" s="202"/>
      <c r="C81" s="203"/>
      <c r="D81" s="235"/>
      <c r="E81" s="203"/>
      <c r="F81" s="213"/>
      <c r="G81" s="39" t="s">
        <v>210</v>
      </c>
      <c r="H81" s="57">
        <v>0.5</v>
      </c>
      <c r="I81" s="58" t="s">
        <v>288</v>
      </c>
      <c r="J81" s="58">
        <v>6</v>
      </c>
      <c r="K81" s="39" t="s">
        <v>289</v>
      </c>
      <c r="L81" s="40">
        <v>44410</v>
      </c>
      <c r="M81" s="40">
        <v>44547</v>
      </c>
      <c r="N81" s="58" t="s">
        <v>30</v>
      </c>
      <c r="O81" s="58" t="s">
        <v>320</v>
      </c>
      <c r="P81" s="87"/>
      <c r="Q81" s="87"/>
      <c r="R81" s="87">
        <v>1</v>
      </c>
      <c r="S81" s="87">
        <v>5</v>
      </c>
      <c r="T81" s="87">
        <v>8</v>
      </c>
      <c r="U81" s="36" t="s">
        <v>386</v>
      </c>
      <c r="V81" s="17" t="s">
        <v>387</v>
      </c>
      <c r="W81" s="93">
        <v>4</v>
      </c>
      <c r="X81" s="16" t="s">
        <v>520</v>
      </c>
      <c r="Y81" s="17" t="s">
        <v>387</v>
      </c>
      <c r="Z81" s="19">
        <f t="shared" si="6"/>
        <v>12</v>
      </c>
      <c r="AA81" s="18"/>
      <c r="AB81" s="16"/>
      <c r="AC81" s="17"/>
      <c r="AD81" s="19">
        <f t="shared" si="7"/>
        <v>12</v>
      </c>
      <c r="AE81" s="18"/>
      <c r="AF81" s="16"/>
      <c r="AG81" s="17"/>
      <c r="AH81" s="163">
        <f t="shared" si="8"/>
        <v>12</v>
      </c>
      <c r="AI81" s="164">
        <f t="shared" si="9"/>
        <v>2</v>
      </c>
      <c r="AJ81" s="14">
        <f t="shared" si="10"/>
        <v>0</v>
      </c>
      <c r="AK81" s="197"/>
      <c r="AL81" s="235"/>
      <c r="AM81" s="202"/>
      <c r="AN81" s="237"/>
    </row>
    <row r="82" spans="1:40" ht="140.25" hidden="1" customHeight="1" x14ac:dyDescent="0.25">
      <c r="A82" s="205"/>
      <c r="B82" s="202"/>
      <c r="C82" s="203"/>
      <c r="D82" s="235"/>
      <c r="E82" s="203" t="s">
        <v>317</v>
      </c>
      <c r="F82" s="185">
        <v>0.2</v>
      </c>
      <c r="G82" s="192" t="s">
        <v>211</v>
      </c>
      <c r="H82" s="185">
        <v>0.4</v>
      </c>
      <c r="I82" s="58" t="s">
        <v>288</v>
      </c>
      <c r="J82" s="58">
        <v>6</v>
      </c>
      <c r="K82" s="39" t="s">
        <v>290</v>
      </c>
      <c r="L82" s="40">
        <v>44256</v>
      </c>
      <c r="M82" s="40">
        <v>44547</v>
      </c>
      <c r="N82" s="58" t="s">
        <v>30</v>
      </c>
      <c r="O82" s="58" t="s">
        <v>321</v>
      </c>
      <c r="P82" s="87"/>
      <c r="Q82" s="87">
        <v>1</v>
      </c>
      <c r="R82" s="87">
        <v>3</v>
      </c>
      <c r="S82" s="87">
        <v>2</v>
      </c>
      <c r="T82" s="87"/>
      <c r="U82" s="49" t="s">
        <v>388</v>
      </c>
      <c r="V82" s="17"/>
      <c r="W82" s="18"/>
      <c r="X82" s="97" t="s">
        <v>521</v>
      </c>
      <c r="Y82" s="96"/>
      <c r="Z82" s="19">
        <f t="shared" si="6"/>
        <v>0</v>
      </c>
      <c r="AA82" s="18"/>
      <c r="AB82" s="16"/>
      <c r="AC82" s="17"/>
      <c r="AD82" s="19">
        <f t="shared" si="7"/>
        <v>0</v>
      </c>
      <c r="AE82" s="18"/>
      <c r="AF82" s="16"/>
      <c r="AG82" s="17"/>
      <c r="AH82" s="163">
        <f t="shared" si="8"/>
        <v>0</v>
      </c>
      <c r="AI82" s="164">
        <f t="shared" si="9"/>
        <v>0</v>
      </c>
      <c r="AJ82" s="14">
        <f t="shared" si="10"/>
        <v>0</v>
      </c>
      <c r="AK82" s="196">
        <f>(AJ82*H82)+(AJ83*H82)+(AJ84*H84)+(AJ85*H85)</f>
        <v>1.6</v>
      </c>
      <c r="AL82" s="235"/>
      <c r="AM82" s="202"/>
      <c r="AN82" s="237"/>
    </row>
    <row r="83" spans="1:40" ht="66" hidden="1" customHeight="1" x14ac:dyDescent="0.25">
      <c r="A83" s="205"/>
      <c r="B83" s="202"/>
      <c r="C83" s="203"/>
      <c r="D83" s="235"/>
      <c r="E83" s="203"/>
      <c r="F83" s="186"/>
      <c r="G83" s="192"/>
      <c r="H83" s="186"/>
      <c r="I83" s="58" t="s">
        <v>294</v>
      </c>
      <c r="J83" s="58">
        <v>6</v>
      </c>
      <c r="K83" s="39" t="s">
        <v>291</v>
      </c>
      <c r="L83" s="40">
        <v>44256</v>
      </c>
      <c r="M83" s="40">
        <v>44547</v>
      </c>
      <c r="N83" s="58" t="s">
        <v>30</v>
      </c>
      <c r="O83" s="58" t="s">
        <v>322</v>
      </c>
      <c r="P83" s="87"/>
      <c r="Q83" s="87">
        <v>1</v>
      </c>
      <c r="R83" s="87">
        <v>3</v>
      </c>
      <c r="S83" s="87">
        <v>2</v>
      </c>
      <c r="T83" s="87"/>
      <c r="U83" s="50" t="s">
        <v>389</v>
      </c>
      <c r="V83" s="17"/>
      <c r="W83" s="93">
        <v>4</v>
      </c>
      <c r="X83" s="99" t="s">
        <v>523</v>
      </c>
      <c r="Y83" s="98" t="s">
        <v>522</v>
      </c>
      <c r="Z83" s="19">
        <f t="shared" si="6"/>
        <v>4</v>
      </c>
      <c r="AA83" s="18"/>
      <c r="AB83" s="16"/>
      <c r="AC83" s="17"/>
      <c r="AD83" s="19">
        <f t="shared" si="7"/>
        <v>4</v>
      </c>
      <c r="AE83" s="18"/>
      <c r="AF83" s="16"/>
      <c r="AG83" s="17"/>
      <c r="AH83" s="163">
        <f t="shared" si="8"/>
        <v>4</v>
      </c>
      <c r="AI83" s="164">
        <f t="shared" si="9"/>
        <v>0.66666666666666663</v>
      </c>
      <c r="AJ83" s="14">
        <f t="shared" si="10"/>
        <v>4</v>
      </c>
      <c r="AK83" s="197"/>
      <c r="AL83" s="235"/>
      <c r="AM83" s="202"/>
      <c r="AN83" s="237"/>
    </row>
    <row r="84" spans="1:40" ht="161.25" hidden="1" customHeight="1" x14ac:dyDescent="0.25">
      <c r="A84" s="205"/>
      <c r="B84" s="202"/>
      <c r="C84" s="203"/>
      <c r="D84" s="235"/>
      <c r="E84" s="203"/>
      <c r="F84" s="186"/>
      <c r="G84" s="39" t="s">
        <v>72</v>
      </c>
      <c r="H84" s="57">
        <v>0.3</v>
      </c>
      <c r="I84" s="58" t="s">
        <v>293</v>
      </c>
      <c r="J84" s="58">
        <v>1</v>
      </c>
      <c r="K84" s="39" t="s">
        <v>73</v>
      </c>
      <c r="L84" s="40">
        <v>44201</v>
      </c>
      <c r="M84" s="100">
        <v>44498</v>
      </c>
      <c r="N84" s="58" t="s">
        <v>30</v>
      </c>
      <c r="O84" s="58" t="s">
        <v>323</v>
      </c>
      <c r="P84" s="87"/>
      <c r="Q84" s="87"/>
      <c r="S84" s="111">
        <v>1</v>
      </c>
      <c r="T84" s="87"/>
      <c r="U84" s="50" t="s">
        <v>390</v>
      </c>
      <c r="V84" s="51" t="s">
        <v>391</v>
      </c>
      <c r="W84" s="18"/>
      <c r="X84" s="16" t="s">
        <v>525</v>
      </c>
      <c r="Y84" s="17" t="s">
        <v>524</v>
      </c>
      <c r="Z84" s="19">
        <f t="shared" si="6"/>
        <v>0</v>
      </c>
      <c r="AA84" s="18"/>
      <c r="AB84" s="16"/>
      <c r="AC84" s="17"/>
      <c r="AD84" s="19">
        <f t="shared" si="7"/>
        <v>0</v>
      </c>
      <c r="AE84" s="18"/>
      <c r="AF84" s="16"/>
      <c r="AG84" s="17"/>
      <c r="AH84" s="163">
        <f t="shared" si="8"/>
        <v>0</v>
      </c>
      <c r="AI84" s="164">
        <f t="shared" si="9"/>
        <v>0</v>
      </c>
      <c r="AJ84" s="14">
        <f t="shared" si="10"/>
        <v>0</v>
      </c>
      <c r="AK84" s="197"/>
      <c r="AL84" s="235"/>
      <c r="AM84" s="202"/>
      <c r="AN84" s="237"/>
    </row>
    <row r="85" spans="1:40" ht="110.25" hidden="1" customHeight="1" x14ac:dyDescent="0.25">
      <c r="A85" s="205"/>
      <c r="B85" s="202"/>
      <c r="C85" s="203"/>
      <c r="D85" s="235"/>
      <c r="E85" s="203"/>
      <c r="F85" s="186"/>
      <c r="G85" s="39" t="s">
        <v>212</v>
      </c>
      <c r="H85" s="57">
        <v>0.3</v>
      </c>
      <c r="I85" s="58" t="s">
        <v>292</v>
      </c>
      <c r="J85" s="58">
        <v>1</v>
      </c>
      <c r="K85" s="39" t="s">
        <v>213</v>
      </c>
      <c r="L85" s="40">
        <v>44228</v>
      </c>
      <c r="M85" s="40">
        <v>44469</v>
      </c>
      <c r="N85" s="58" t="s">
        <v>30</v>
      </c>
      <c r="O85" s="58" t="s">
        <v>324</v>
      </c>
      <c r="P85" s="87"/>
      <c r="Q85" s="87"/>
      <c r="R85" s="87"/>
      <c r="S85" s="87">
        <v>1</v>
      </c>
      <c r="T85" s="87"/>
      <c r="U85" s="16" t="s">
        <v>392</v>
      </c>
      <c r="V85" s="17" t="s">
        <v>393</v>
      </c>
      <c r="W85" s="18"/>
      <c r="X85" s="16" t="s">
        <v>526</v>
      </c>
      <c r="Y85" s="17" t="s">
        <v>527</v>
      </c>
      <c r="Z85" s="19">
        <f t="shared" si="6"/>
        <v>0</v>
      </c>
      <c r="AA85" s="18"/>
      <c r="AB85" s="16"/>
      <c r="AC85" s="17"/>
      <c r="AD85" s="19">
        <f t="shared" si="7"/>
        <v>0</v>
      </c>
      <c r="AE85" s="18"/>
      <c r="AF85" s="16"/>
      <c r="AG85" s="17"/>
      <c r="AH85" s="163">
        <f t="shared" si="8"/>
        <v>0</v>
      </c>
      <c r="AI85" s="164">
        <f t="shared" si="9"/>
        <v>0</v>
      </c>
      <c r="AJ85" s="14">
        <f t="shared" si="10"/>
        <v>0</v>
      </c>
      <c r="AK85" s="197"/>
      <c r="AL85" s="235"/>
      <c r="AM85" s="202"/>
      <c r="AN85" s="237"/>
    </row>
    <row r="86" spans="1:40" ht="176.25" hidden="1" customHeight="1" x14ac:dyDescent="0.25">
      <c r="A86" s="205"/>
      <c r="B86" s="202"/>
      <c r="C86" s="203"/>
      <c r="D86" s="235"/>
      <c r="E86" s="203" t="s">
        <v>74</v>
      </c>
      <c r="F86" s="185">
        <v>0.2</v>
      </c>
      <c r="G86" s="39" t="s">
        <v>77</v>
      </c>
      <c r="H86" s="57">
        <v>0.5</v>
      </c>
      <c r="I86" s="58" t="s">
        <v>292</v>
      </c>
      <c r="J86" s="58">
        <v>1</v>
      </c>
      <c r="K86" s="39" t="s">
        <v>78</v>
      </c>
      <c r="L86" s="40">
        <v>44200</v>
      </c>
      <c r="M86" s="40">
        <v>44498</v>
      </c>
      <c r="N86" s="58" t="s">
        <v>30</v>
      </c>
      <c r="O86" s="58" t="s">
        <v>324</v>
      </c>
      <c r="P86" s="87"/>
      <c r="Q86" s="87"/>
      <c r="R86" s="87">
        <v>1</v>
      </c>
      <c r="S86" s="87"/>
      <c r="T86" s="87"/>
      <c r="U86" s="16" t="s">
        <v>394</v>
      </c>
      <c r="V86" s="17" t="s">
        <v>395</v>
      </c>
      <c r="W86" s="18"/>
      <c r="X86" s="16" t="s">
        <v>529</v>
      </c>
      <c r="Y86" s="17" t="s">
        <v>528</v>
      </c>
      <c r="Z86" s="19">
        <f t="shared" si="6"/>
        <v>0</v>
      </c>
      <c r="AA86" s="18"/>
      <c r="AB86" s="16"/>
      <c r="AC86" s="17"/>
      <c r="AD86" s="19">
        <f t="shared" si="7"/>
        <v>0</v>
      </c>
      <c r="AE86" s="18"/>
      <c r="AF86" s="16"/>
      <c r="AG86" s="17"/>
      <c r="AH86" s="163">
        <f t="shared" si="8"/>
        <v>0</v>
      </c>
      <c r="AI86" s="164">
        <f t="shared" si="9"/>
        <v>0</v>
      </c>
      <c r="AJ86" s="14">
        <f t="shared" si="10"/>
        <v>0</v>
      </c>
      <c r="AK86" s="196">
        <f>(AJ86*H86)+(AJ87*H87)</f>
        <v>0</v>
      </c>
      <c r="AL86" s="235"/>
      <c r="AM86" s="202"/>
      <c r="AN86" s="237"/>
    </row>
    <row r="87" spans="1:40" ht="165" hidden="1" customHeight="1" x14ac:dyDescent="0.25">
      <c r="A87" s="205"/>
      <c r="B87" s="202"/>
      <c r="C87" s="203"/>
      <c r="D87" s="235"/>
      <c r="E87" s="203"/>
      <c r="F87" s="186"/>
      <c r="G87" s="39" t="s">
        <v>79</v>
      </c>
      <c r="H87" s="57">
        <v>0.5</v>
      </c>
      <c r="I87" s="58" t="s">
        <v>292</v>
      </c>
      <c r="J87" s="58">
        <v>1</v>
      </c>
      <c r="K87" s="39" t="s">
        <v>530</v>
      </c>
      <c r="L87" s="40">
        <v>44200</v>
      </c>
      <c r="M87" s="40">
        <v>44498</v>
      </c>
      <c r="N87" s="58" t="s">
        <v>30</v>
      </c>
      <c r="O87" s="58" t="s">
        <v>324</v>
      </c>
      <c r="P87" s="87"/>
      <c r="Q87" s="87"/>
      <c r="R87" s="87">
        <v>1</v>
      </c>
      <c r="S87" s="87"/>
      <c r="T87" s="87"/>
      <c r="U87" s="16" t="s">
        <v>396</v>
      </c>
      <c r="V87" s="17" t="s">
        <v>395</v>
      </c>
      <c r="W87" s="18"/>
      <c r="X87" s="16" t="s">
        <v>531</v>
      </c>
      <c r="Y87" s="17" t="s">
        <v>528</v>
      </c>
      <c r="Z87" s="19">
        <f t="shared" si="6"/>
        <v>0</v>
      </c>
      <c r="AA87" s="18"/>
      <c r="AB87" s="16"/>
      <c r="AC87" s="17"/>
      <c r="AD87" s="19">
        <f t="shared" si="7"/>
        <v>0</v>
      </c>
      <c r="AE87" s="18"/>
      <c r="AF87" s="16"/>
      <c r="AG87" s="17"/>
      <c r="AH87" s="163">
        <f t="shared" si="8"/>
        <v>0</v>
      </c>
      <c r="AI87" s="164">
        <f t="shared" si="9"/>
        <v>0</v>
      </c>
      <c r="AJ87" s="14">
        <f t="shared" si="10"/>
        <v>0</v>
      </c>
      <c r="AK87" s="197"/>
      <c r="AL87" s="235"/>
      <c r="AM87" s="202"/>
      <c r="AN87" s="237"/>
    </row>
    <row r="88" spans="1:40" ht="167.25" hidden="1" customHeight="1" x14ac:dyDescent="0.25">
      <c r="A88" s="205"/>
      <c r="B88" s="202"/>
      <c r="C88" s="203"/>
      <c r="D88" s="235"/>
      <c r="E88" s="203" t="s">
        <v>318</v>
      </c>
      <c r="F88" s="185">
        <v>0.2</v>
      </c>
      <c r="G88" s="39" t="s">
        <v>80</v>
      </c>
      <c r="H88" s="57">
        <v>0.3</v>
      </c>
      <c r="I88" s="58" t="s">
        <v>296</v>
      </c>
      <c r="J88" s="58">
        <v>1</v>
      </c>
      <c r="K88" s="39" t="s">
        <v>215</v>
      </c>
      <c r="L88" s="40">
        <v>44200</v>
      </c>
      <c r="M88" s="40">
        <v>44438</v>
      </c>
      <c r="N88" s="58" t="s">
        <v>30</v>
      </c>
      <c r="O88" s="58" t="s">
        <v>324</v>
      </c>
      <c r="P88" s="87"/>
      <c r="Q88" s="87"/>
      <c r="R88" s="87">
        <v>1</v>
      </c>
      <c r="S88" s="87"/>
      <c r="T88" s="87"/>
      <c r="U88" s="16" t="s">
        <v>397</v>
      </c>
      <c r="V88" s="17" t="s">
        <v>395</v>
      </c>
      <c r="W88" s="18"/>
      <c r="X88" s="16" t="s">
        <v>532</v>
      </c>
      <c r="Y88" s="17" t="s">
        <v>528</v>
      </c>
      <c r="Z88" s="19">
        <f t="shared" si="6"/>
        <v>0</v>
      </c>
      <c r="AA88" s="18"/>
      <c r="AB88" s="16"/>
      <c r="AC88" s="17"/>
      <c r="AD88" s="19">
        <f t="shared" si="7"/>
        <v>0</v>
      </c>
      <c r="AE88" s="18"/>
      <c r="AF88" s="16"/>
      <c r="AG88" s="17"/>
      <c r="AH88" s="163">
        <f t="shared" si="8"/>
        <v>0</v>
      </c>
      <c r="AI88" s="164">
        <f t="shared" si="9"/>
        <v>0</v>
      </c>
      <c r="AJ88" s="14">
        <f t="shared" si="10"/>
        <v>0</v>
      </c>
      <c r="AK88" s="196">
        <f>(AJ88*H88)+(AJ89*H89)+(AJ90*H90)</f>
        <v>0.3</v>
      </c>
      <c r="AL88" s="235"/>
      <c r="AM88" s="202"/>
      <c r="AN88" s="237"/>
    </row>
    <row r="89" spans="1:40" ht="110.25" hidden="1" customHeight="1" x14ac:dyDescent="0.25">
      <c r="A89" s="205"/>
      <c r="B89" s="202"/>
      <c r="C89" s="203"/>
      <c r="D89" s="235"/>
      <c r="E89" s="203"/>
      <c r="F89" s="186"/>
      <c r="G89" s="39" t="s">
        <v>81</v>
      </c>
      <c r="H89" s="57">
        <v>0.4</v>
      </c>
      <c r="I89" s="58" t="s">
        <v>297</v>
      </c>
      <c r="J89" s="58">
        <v>1</v>
      </c>
      <c r="K89" s="39" t="s">
        <v>82</v>
      </c>
      <c r="L89" s="40">
        <v>44200</v>
      </c>
      <c r="M89" s="100">
        <v>44530</v>
      </c>
      <c r="N89" s="58" t="s">
        <v>30</v>
      </c>
      <c r="O89" s="58" t="s">
        <v>325</v>
      </c>
      <c r="P89" s="87"/>
      <c r="Q89" s="87"/>
      <c r="S89" s="111">
        <v>1</v>
      </c>
      <c r="T89" s="87"/>
      <c r="U89" s="50" t="s">
        <v>398</v>
      </c>
      <c r="V89" s="51"/>
      <c r="W89" s="18"/>
      <c r="X89" s="16" t="s">
        <v>533</v>
      </c>
      <c r="Y89" s="17"/>
      <c r="Z89" s="19">
        <f t="shared" si="6"/>
        <v>0</v>
      </c>
      <c r="AA89" s="18"/>
      <c r="AB89" s="16"/>
      <c r="AC89" s="17"/>
      <c r="AD89" s="19">
        <f t="shared" si="7"/>
        <v>0</v>
      </c>
      <c r="AE89" s="18"/>
      <c r="AF89" s="16"/>
      <c r="AG89" s="17"/>
      <c r="AH89" s="163">
        <f t="shared" si="8"/>
        <v>0</v>
      </c>
      <c r="AI89" s="164">
        <f t="shared" si="9"/>
        <v>0</v>
      </c>
      <c r="AJ89" s="14">
        <f t="shared" si="10"/>
        <v>0</v>
      </c>
      <c r="AK89" s="197"/>
      <c r="AL89" s="235"/>
      <c r="AM89" s="202"/>
      <c r="AN89" s="237"/>
    </row>
    <row r="90" spans="1:40" ht="285" hidden="1" customHeight="1" x14ac:dyDescent="0.25">
      <c r="A90" s="205"/>
      <c r="B90" s="202"/>
      <c r="C90" s="203"/>
      <c r="D90" s="235"/>
      <c r="E90" s="203"/>
      <c r="F90" s="186"/>
      <c r="G90" s="39" t="s">
        <v>83</v>
      </c>
      <c r="H90" s="57">
        <v>0.3</v>
      </c>
      <c r="I90" s="58" t="s">
        <v>298</v>
      </c>
      <c r="J90" s="57">
        <v>1</v>
      </c>
      <c r="K90" s="39" t="s">
        <v>84</v>
      </c>
      <c r="L90" s="40">
        <v>44237</v>
      </c>
      <c r="M90" s="40">
        <v>44547</v>
      </c>
      <c r="N90" s="58" t="s">
        <v>30</v>
      </c>
      <c r="O90" s="58" t="s">
        <v>324</v>
      </c>
      <c r="P90" s="88">
        <v>1</v>
      </c>
      <c r="Q90" s="88">
        <v>1</v>
      </c>
      <c r="R90" s="88">
        <v>1</v>
      </c>
      <c r="S90" s="88">
        <v>1</v>
      </c>
      <c r="T90" s="88">
        <v>1</v>
      </c>
      <c r="U90" s="36" t="s">
        <v>399</v>
      </c>
      <c r="V90" s="17" t="s">
        <v>400</v>
      </c>
      <c r="W90" s="94">
        <v>1</v>
      </c>
      <c r="X90" s="92" t="s">
        <v>534</v>
      </c>
      <c r="Y90" s="37" t="s">
        <v>535</v>
      </c>
      <c r="Z90" s="120">
        <f t="shared" si="6"/>
        <v>2</v>
      </c>
      <c r="AA90" s="18"/>
      <c r="AB90" s="16"/>
      <c r="AC90" s="17"/>
      <c r="AD90" s="120">
        <f t="shared" si="7"/>
        <v>2</v>
      </c>
      <c r="AE90" s="18"/>
      <c r="AF90" s="16"/>
      <c r="AG90" s="17"/>
      <c r="AH90" s="162">
        <f t="shared" si="8"/>
        <v>2</v>
      </c>
      <c r="AI90" s="162">
        <f t="shared" si="9"/>
        <v>2</v>
      </c>
      <c r="AJ90" s="14">
        <f t="shared" si="10"/>
        <v>1</v>
      </c>
      <c r="AK90" s="197"/>
      <c r="AL90" s="235"/>
      <c r="AM90" s="202"/>
      <c r="AN90" s="237"/>
    </row>
    <row r="91" spans="1:40" ht="208.5" hidden="1" customHeight="1" x14ac:dyDescent="0.25">
      <c r="A91" s="205"/>
      <c r="B91" s="202"/>
      <c r="C91" s="203"/>
      <c r="D91" s="235"/>
      <c r="E91" s="203" t="s">
        <v>85</v>
      </c>
      <c r="F91" s="185">
        <v>0.2</v>
      </c>
      <c r="G91" s="39" t="s">
        <v>86</v>
      </c>
      <c r="H91" s="57">
        <v>0.2</v>
      </c>
      <c r="I91" s="58" t="s">
        <v>299</v>
      </c>
      <c r="J91" s="58">
        <v>1</v>
      </c>
      <c r="K91" s="39" t="s">
        <v>87</v>
      </c>
      <c r="L91" s="40">
        <v>44200</v>
      </c>
      <c r="M91" s="40">
        <v>44560</v>
      </c>
      <c r="N91" s="58" t="s">
        <v>30</v>
      </c>
      <c r="O91" s="58" t="s">
        <v>324</v>
      </c>
      <c r="P91" s="87"/>
      <c r="Q91" s="87"/>
      <c r="R91" s="87">
        <v>1</v>
      </c>
      <c r="S91" s="87"/>
      <c r="T91" s="87"/>
      <c r="U91" s="16" t="s">
        <v>401</v>
      </c>
      <c r="V91" s="17" t="s">
        <v>395</v>
      </c>
      <c r="W91" s="18"/>
      <c r="X91" s="16" t="s">
        <v>536</v>
      </c>
      <c r="Y91" s="17" t="s">
        <v>528</v>
      </c>
      <c r="Z91" s="19">
        <f t="shared" si="6"/>
        <v>0</v>
      </c>
      <c r="AA91" s="18"/>
      <c r="AB91" s="16"/>
      <c r="AC91" s="17"/>
      <c r="AD91" s="19">
        <f t="shared" si="7"/>
        <v>0</v>
      </c>
      <c r="AE91" s="18"/>
      <c r="AF91" s="16"/>
      <c r="AG91" s="17"/>
      <c r="AH91" s="163">
        <f t="shared" si="8"/>
        <v>0</v>
      </c>
      <c r="AI91" s="164">
        <f t="shared" si="9"/>
        <v>0</v>
      </c>
      <c r="AJ91" s="14">
        <f t="shared" si="10"/>
        <v>0</v>
      </c>
      <c r="AK91" s="196">
        <f>(AJ91*H91)+(AJ92*H92)+(AJ93*H93)+(AJ94*H94)+(AJ95*H95)+(AJ96*H96)+(AJ97*H97)</f>
        <v>0</v>
      </c>
      <c r="AL91" s="235"/>
      <c r="AM91" s="202"/>
      <c r="AN91" s="237"/>
    </row>
    <row r="92" spans="1:40" ht="69" hidden="1" customHeight="1" x14ac:dyDescent="0.25">
      <c r="A92" s="205"/>
      <c r="B92" s="202"/>
      <c r="C92" s="203"/>
      <c r="D92" s="235"/>
      <c r="E92" s="203"/>
      <c r="F92" s="186"/>
      <c r="G92" s="39" t="s">
        <v>88</v>
      </c>
      <c r="H92" s="57">
        <v>0.2</v>
      </c>
      <c r="I92" s="58" t="s">
        <v>89</v>
      </c>
      <c r="J92" s="58">
        <v>1</v>
      </c>
      <c r="K92" s="39" t="s">
        <v>90</v>
      </c>
      <c r="L92" s="40">
        <v>44200</v>
      </c>
      <c r="M92" s="40">
        <v>44561</v>
      </c>
      <c r="N92" s="58" t="s">
        <v>30</v>
      </c>
      <c r="O92" s="58" t="s">
        <v>323</v>
      </c>
      <c r="P92" s="87"/>
      <c r="Q92" s="87"/>
      <c r="R92" s="87"/>
      <c r="S92" s="87">
        <v>1</v>
      </c>
      <c r="T92" s="87"/>
      <c r="U92" s="50" t="s">
        <v>402</v>
      </c>
      <c r="V92" s="51" t="s">
        <v>403</v>
      </c>
      <c r="W92" s="18"/>
      <c r="X92" s="101" t="s">
        <v>537</v>
      </c>
      <c r="Y92" s="102" t="s">
        <v>538</v>
      </c>
      <c r="Z92" s="19">
        <f t="shared" si="6"/>
        <v>0</v>
      </c>
      <c r="AA92" s="18"/>
      <c r="AB92" s="16"/>
      <c r="AC92" s="17"/>
      <c r="AD92" s="19">
        <f t="shared" si="7"/>
        <v>0</v>
      </c>
      <c r="AE92" s="18"/>
      <c r="AF92" s="16"/>
      <c r="AG92" s="17"/>
      <c r="AH92" s="163">
        <f t="shared" si="8"/>
        <v>0</v>
      </c>
      <c r="AI92" s="164">
        <f t="shared" si="9"/>
        <v>0</v>
      </c>
      <c r="AJ92" s="14">
        <f t="shared" si="10"/>
        <v>0</v>
      </c>
      <c r="AK92" s="197"/>
      <c r="AL92" s="235"/>
      <c r="AM92" s="202"/>
      <c r="AN92" s="237"/>
    </row>
    <row r="93" spans="1:40" ht="117.6" hidden="1" customHeight="1" x14ac:dyDescent="0.25">
      <c r="A93" s="205"/>
      <c r="B93" s="202"/>
      <c r="C93" s="203"/>
      <c r="D93" s="235"/>
      <c r="E93" s="203"/>
      <c r="F93" s="186"/>
      <c r="G93" s="39" t="s">
        <v>91</v>
      </c>
      <c r="H93" s="57">
        <v>0.2</v>
      </c>
      <c r="I93" s="58" t="s">
        <v>216</v>
      </c>
      <c r="J93" s="58">
        <v>1</v>
      </c>
      <c r="K93" s="39" t="s">
        <v>217</v>
      </c>
      <c r="L93" s="40">
        <v>44200</v>
      </c>
      <c r="M93" s="40">
        <v>44407</v>
      </c>
      <c r="N93" s="58" t="s">
        <v>30</v>
      </c>
      <c r="O93" s="58" t="s">
        <v>324</v>
      </c>
      <c r="P93" s="87"/>
      <c r="Q93" s="87">
        <v>1</v>
      </c>
      <c r="R93" s="87"/>
      <c r="S93" s="87"/>
      <c r="T93" s="87"/>
      <c r="U93" s="16" t="s">
        <v>404</v>
      </c>
      <c r="V93" s="17" t="s">
        <v>405</v>
      </c>
      <c r="W93" s="18"/>
      <c r="X93" s="16" t="s">
        <v>540</v>
      </c>
      <c r="Y93" s="17" t="s">
        <v>539</v>
      </c>
      <c r="Z93" s="19">
        <f t="shared" si="6"/>
        <v>0</v>
      </c>
      <c r="AA93" s="18"/>
      <c r="AB93" s="16"/>
      <c r="AC93" s="17"/>
      <c r="AD93" s="19">
        <f t="shared" si="7"/>
        <v>0</v>
      </c>
      <c r="AE93" s="18"/>
      <c r="AF93" s="16"/>
      <c r="AG93" s="17"/>
      <c r="AH93" s="163">
        <f t="shared" si="8"/>
        <v>0</v>
      </c>
      <c r="AI93" s="164">
        <f t="shared" si="9"/>
        <v>0</v>
      </c>
      <c r="AJ93" s="14">
        <f t="shared" si="10"/>
        <v>0</v>
      </c>
      <c r="AK93" s="197"/>
      <c r="AL93" s="235"/>
      <c r="AM93" s="202"/>
      <c r="AN93" s="237"/>
    </row>
    <row r="94" spans="1:40" ht="69" hidden="1" customHeight="1" x14ac:dyDescent="0.25">
      <c r="A94" s="205"/>
      <c r="B94" s="202"/>
      <c r="C94" s="203"/>
      <c r="D94" s="235"/>
      <c r="E94" s="203"/>
      <c r="F94" s="186"/>
      <c r="G94" s="39" t="s">
        <v>92</v>
      </c>
      <c r="H94" s="57">
        <v>0.1</v>
      </c>
      <c r="I94" s="58" t="s">
        <v>93</v>
      </c>
      <c r="J94" s="58">
        <v>1</v>
      </c>
      <c r="K94" s="103" t="s">
        <v>545</v>
      </c>
      <c r="L94" s="40">
        <v>44200</v>
      </c>
      <c r="M94" s="100">
        <v>44454</v>
      </c>
      <c r="N94" s="58" t="s">
        <v>30</v>
      </c>
      <c r="O94" s="58" t="s">
        <v>325</v>
      </c>
      <c r="P94" s="87"/>
      <c r="Q94" s="87"/>
      <c r="R94" s="87">
        <v>1</v>
      </c>
      <c r="S94" s="87"/>
      <c r="T94" s="87"/>
      <c r="U94" s="50" t="s">
        <v>406</v>
      </c>
      <c r="V94" s="51" t="s">
        <v>407</v>
      </c>
      <c r="W94" s="18"/>
      <c r="X94" s="101" t="s">
        <v>541</v>
      </c>
      <c r="Y94" s="102" t="s">
        <v>542</v>
      </c>
      <c r="Z94" s="19">
        <f t="shared" si="6"/>
        <v>0</v>
      </c>
      <c r="AA94" s="18"/>
      <c r="AB94" s="16"/>
      <c r="AC94" s="17"/>
      <c r="AD94" s="19">
        <f t="shared" si="7"/>
        <v>0</v>
      </c>
      <c r="AE94" s="18"/>
      <c r="AF94" s="16"/>
      <c r="AG94" s="17"/>
      <c r="AH94" s="163">
        <f t="shared" si="8"/>
        <v>0</v>
      </c>
      <c r="AI94" s="164">
        <f t="shared" si="9"/>
        <v>0</v>
      </c>
      <c r="AJ94" s="14">
        <f t="shared" si="10"/>
        <v>0</v>
      </c>
      <c r="AK94" s="197"/>
      <c r="AL94" s="235"/>
      <c r="AM94" s="202"/>
      <c r="AN94" s="237"/>
    </row>
    <row r="95" spans="1:40" ht="97.15" hidden="1" customHeight="1" x14ac:dyDescent="0.25">
      <c r="A95" s="205"/>
      <c r="B95" s="202"/>
      <c r="C95" s="203"/>
      <c r="D95" s="235"/>
      <c r="E95" s="203"/>
      <c r="F95" s="186"/>
      <c r="G95" s="39" t="s">
        <v>94</v>
      </c>
      <c r="H95" s="57">
        <v>0.1</v>
      </c>
      <c r="I95" s="58" t="s">
        <v>95</v>
      </c>
      <c r="J95" s="57">
        <v>1</v>
      </c>
      <c r="K95" s="39" t="s">
        <v>96</v>
      </c>
      <c r="L95" s="40">
        <v>44200</v>
      </c>
      <c r="M95" s="40">
        <v>44561</v>
      </c>
      <c r="N95" s="58" t="s">
        <v>30</v>
      </c>
      <c r="O95" s="58" t="s">
        <v>325</v>
      </c>
      <c r="P95" s="78"/>
      <c r="Q95" s="78"/>
      <c r="R95" s="86">
        <v>0.5</v>
      </c>
      <c r="S95" s="86">
        <v>0.5</v>
      </c>
      <c r="T95" s="87"/>
      <c r="U95" s="50" t="s">
        <v>408</v>
      </c>
      <c r="V95" s="17"/>
      <c r="W95" s="18"/>
      <c r="X95" s="50" t="s">
        <v>543</v>
      </c>
      <c r="Y95" s="37" t="s">
        <v>544</v>
      </c>
      <c r="Z95" s="120">
        <f t="shared" si="6"/>
        <v>0</v>
      </c>
      <c r="AA95" s="18"/>
      <c r="AB95" s="16"/>
      <c r="AC95" s="17"/>
      <c r="AD95" s="120">
        <f t="shared" si="7"/>
        <v>0</v>
      </c>
      <c r="AE95" s="18"/>
      <c r="AF95" s="16"/>
      <c r="AG95" s="17"/>
      <c r="AH95" s="162">
        <f t="shared" si="8"/>
        <v>0</v>
      </c>
      <c r="AI95" s="162">
        <f t="shared" si="9"/>
        <v>0</v>
      </c>
      <c r="AJ95" s="14">
        <f t="shared" si="10"/>
        <v>0</v>
      </c>
      <c r="AK95" s="197"/>
      <c r="AL95" s="235"/>
      <c r="AM95" s="202"/>
      <c r="AN95" s="237"/>
    </row>
    <row r="96" spans="1:40" ht="84" hidden="1" customHeight="1" x14ac:dyDescent="0.25">
      <c r="A96" s="205"/>
      <c r="B96" s="202"/>
      <c r="C96" s="203"/>
      <c r="D96" s="235"/>
      <c r="E96" s="203"/>
      <c r="F96" s="186"/>
      <c r="G96" s="39" t="s">
        <v>97</v>
      </c>
      <c r="H96" s="57">
        <v>0.1</v>
      </c>
      <c r="I96" s="58" t="s">
        <v>98</v>
      </c>
      <c r="J96" s="58">
        <v>1</v>
      </c>
      <c r="K96" s="39" t="s">
        <v>99</v>
      </c>
      <c r="L96" s="40">
        <v>44228</v>
      </c>
      <c r="M96" s="100">
        <v>44561</v>
      </c>
      <c r="N96" s="58" t="s">
        <v>30</v>
      </c>
      <c r="O96" s="58" t="s">
        <v>325</v>
      </c>
      <c r="P96" s="87"/>
      <c r="Q96" s="87"/>
      <c r="S96" s="111">
        <v>1</v>
      </c>
      <c r="T96" s="87"/>
      <c r="U96" s="50" t="s">
        <v>409</v>
      </c>
      <c r="V96" s="51" t="s">
        <v>410</v>
      </c>
      <c r="W96" s="18"/>
      <c r="X96" s="16" t="s">
        <v>546</v>
      </c>
      <c r="Y96" s="17" t="s">
        <v>547</v>
      </c>
      <c r="Z96" s="19">
        <f t="shared" si="6"/>
        <v>0</v>
      </c>
      <c r="AA96" s="18"/>
      <c r="AB96" s="16"/>
      <c r="AC96" s="17"/>
      <c r="AD96" s="19">
        <f t="shared" si="7"/>
        <v>0</v>
      </c>
      <c r="AE96" s="18"/>
      <c r="AF96" s="16"/>
      <c r="AG96" s="17"/>
      <c r="AH96" s="163">
        <f t="shared" si="8"/>
        <v>0</v>
      </c>
      <c r="AI96" s="164">
        <f t="shared" si="9"/>
        <v>0</v>
      </c>
      <c r="AJ96" s="14">
        <f t="shared" si="10"/>
        <v>0</v>
      </c>
      <c r="AK96" s="197"/>
      <c r="AL96" s="235"/>
      <c r="AM96" s="202"/>
      <c r="AN96" s="237"/>
    </row>
    <row r="97" spans="1:40" ht="69" hidden="1" customHeight="1" x14ac:dyDescent="0.25">
      <c r="A97" s="205"/>
      <c r="B97" s="202"/>
      <c r="C97" s="203"/>
      <c r="D97" s="235"/>
      <c r="E97" s="203"/>
      <c r="F97" s="186"/>
      <c r="G97" s="39" t="s">
        <v>100</v>
      </c>
      <c r="H97" s="57">
        <v>0.1</v>
      </c>
      <c r="I97" s="58" t="s">
        <v>300</v>
      </c>
      <c r="J97" s="58">
        <v>3</v>
      </c>
      <c r="K97" s="39" t="s">
        <v>301</v>
      </c>
      <c r="L97" s="40">
        <v>44378</v>
      </c>
      <c r="M97" s="40">
        <v>44530</v>
      </c>
      <c r="N97" s="58" t="s">
        <v>30</v>
      </c>
      <c r="O97" s="58" t="s">
        <v>325</v>
      </c>
      <c r="P97" s="78"/>
      <c r="Q97" s="78"/>
      <c r="R97" s="78">
        <v>1</v>
      </c>
      <c r="S97" s="78">
        <v>2</v>
      </c>
      <c r="T97" s="87"/>
      <c r="U97" s="50" t="s">
        <v>411</v>
      </c>
      <c r="V97" s="17"/>
      <c r="W97" s="18"/>
      <c r="X97" s="50" t="s">
        <v>548</v>
      </c>
      <c r="Y97" s="17"/>
      <c r="Z97" s="19">
        <f t="shared" si="6"/>
        <v>0</v>
      </c>
      <c r="AA97" s="18"/>
      <c r="AB97" s="16"/>
      <c r="AC97" s="17"/>
      <c r="AD97" s="19">
        <f t="shared" si="7"/>
        <v>0</v>
      </c>
      <c r="AE97" s="18"/>
      <c r="AF97" s="16"/>
      <c r="AG97" s="17"/>
      <c r="AH97" s="163">
        <f t="shared" si="8"/>
        <v>0</v>
      </c>
      <c r="AI97" s="164">
        <f t="shared" si="9"/>
        <v>0</v>
      </c>
      <c r="AJ97" s="14">
        <f t="shared" si="10"/>
        <v>0</v>
      </c>
      <c r="AK97" s="197"/>
      <c r="AL97" s="235"/>
      <c r="AM97" s="202"/>
      <c r="AN97" s="237"/>
    </row>
    <row r="98" spans="1:40" x14ac:dyDescent="0.25">
      <c r="H98" s="54"/>
    </row>
    <row r="99" spans="1:40" x14ac:dyDescent="0.25">
      <c r="AI99" s="165"/>
    </row>
    <row r="100" spans="1:40" x14ac:dyDescent="0.25">
      <c r="AI100" s="166"/>
    </row>
    <row r="113" spans="2:2" x14ac:dyDescent="0.25">
      <c r="B113" s="56"/>
    </row>
    <row r="114" spans="2:2" x14ac:dyDescent="0.25">
      <c r="B114" s="56"/>
    </row>
    <row r="115" spans="2:2" x14ac:dyDescent="0.25">
      <c r="B115" s="56"/>
    </row>
    <row r="116" spans="2:2" x14ac:dyDescent="0.25">
      <c r="B116" s="56"/>
    </row>
    <row r="117" spans="2:2" x14ac:dyDescent="0.25">
      <c r="B117" s="56"/>
    </row>
    <row r="118" spans="2:2" x14ac:dyDescent="0.25">
      <c r="B118" s="56"/>
    </row>
    <row r="119" spans="2:2" x14ac:dyDescent="0.25">
      <c r="B119" s="56"/>
    </row>
    <row r="120" spans="2:2" x14ac:dyDescent="0.25">
      <c r="B120" s="56"/>
    </row>
  </sheetData>
  <autoFilter ref="A6:AN97" xr:uid="{00000000-0001-0000-0000-000000000000}">
    <filterColumn colId="13">
      <filters>
        <filter val="Oficina Asesora de Planeación"/>
      </filters>
    </filterColumn>
  </autoFilter>
  <mergeCells count="147">
    <mergeCell ref="D67:D79"/>
    <mergeCell ref="H57:H60"/>
    <mergeCell ref="H64:H66"/>
    <mergeCell ref="E50:E56"/>
    <mergeCell ref="G50:G52"/>
    <mergeCell ref="G55:G56"/>
    <mergeCell ref="H50:H52"/>
    <mergeCell ref="H55:H56"/>
    <mergeCell ref="AK67:AK69"/>
    <mergeCell ref="AK71:AK73"/>
    <mergeCell ref="AK74:AK75"/>
    <mergeCell ref="AK50:AK56"/>
    <mergeCell ref="AK57:AK63"/>
    <mergeCell ref="AK64:AK66"/>
    <mergeCell ref="AK76:AK79"/>
    <mergeCell ref="D50:D56"/>
    <mergeCell ref="D57:D66"/>
    <mergeCell ref="AK91:AK97"/>
    <mergeCell ref="AN7:AN97"/>
    <mergeCell ref="AL57:AL66"/>
    <mergeCell ref="AL80:AL97"/>
    <mergeCell ref="AM7:AM33"/>
    <mergeCell ref="AM34:AM42"/>
    <mergeCell ref="AM43:AM45"/>
    <mergeCell ref="AM46:AM48"/>
    <mergeCell ref="AM50:AM66"/>
    <mergeCell ref="AM80:AM97"/>
    <mergeCell ref="AL7:AL13"/>
    <mergeCell ref="AL14:AL25"/>
    <mergeCell ref="AL26:AL27"/>
    <mergeCell ref="AL28:AL29"/>
    <mergeCell ref="AL30:AL33"/>
    <mergeCell ref="AL34:AL41"/>
    <mergeCell ref="AL43:AL45"/>
    <mergeCell ref="AK23:AK24"/>
    <mergeCell ref="AK26:AK27"/>
    <mergeCell ref="AL67:AL79"/>
    <mergeCell ref="AM67:AM79"/>
    <mergeCell ref="AL46:AL48"/>
    <mergeCell ref="AL50:AL56"/>
    <mergeCell ref="AK43:AK44"/>
    <mergeCell ref="D28:D29"/>
    <mergeCell ref="D34:D41"/>
    <mergeCell ref="D30:D33"/>
    <mergeCell ref="D43:D45"/>
    <mergeCell ref="D46:D48"/>
    <mergeCell ref="E57:E63"/>
    <mergeCell ref="E80:E81"/>
    <mergeCell ref="E82:E85"/>
    <mergeCell ref="G82:G83"/>
    <mergeCell ref="G74:G75"/>
    <mergeCell ref="F71:F73"/>
    <mergeCell ref="F74:F75"/>
    <mergeCell ref="E67:E69"/>
    <mergeCell ref="E71:E73"/>
    <mergeCell ref="E74:E75"/>
    <mergeCell ref="D80:D97"/>
    <mergeCell ref="F46:F48"/>
    <mergeCell ref="F50:F56"/>
    <mergeCell ref="G64:G66"/>
    <mergeCell ref="G57:G60"/>
    <mergeCell ref="E46:E48"/>
    <mergeCell ref="E64:E66"/>
    <mergeCell ref="F67:F69"/>
    <mergeCell ref="E43:E44"/>
    <mergeCell ref="A1:C3"/>
    <mergeCell ref="A4:S5"/>
    <mergeCell ref="E34:E41"/>
    <mergeCell ref="C43:C45"/>
    <mergeCell ref="E23:E24"/>
    <mergeCell ref="E26:E27"/>
    <mergeCell ref="C26:C27"/>
    <mergeCell ref="C14:C25"/>
    <mergeCell ref="D14:D25"/>
    <mergeCell ref="D26:D27"/>
    <mergeCell ref="F30:F32"/>
    <mergeCell ref="E30:E32"/>
    <mergeCell ref="A34:A42"/>
    <mergeCell ref="E8:E10"/>
    <mergeCell ref="E14:E22"/>
    <mergeCell ref="D7:D13"/>
    <mergeCell ref="C28:C29"/>
    <mergeCell ref="C34:C41"/>
    <mergeCell ref="A43:A45"/>
    <mergeCell ref="D1:AK1"/>
    <mergeCell ref="D3:AK3"/>
    <mergeCell ref="D2:AK2"/>
    <mergeCell ref="F34:F41"/>
    <mergeCell ref="F23:F24"/>
    <mergeCell ref="E91:E97"/>
    <mergeCell ref="E88:E90"/>
    <mergeCell ref="E86:E87"/>
    <mergeCell ref="F80:F81"/>
    <mergeCell ref="F82:F85"/>
    <mergeCell ref="F86:F87"/>
    <mergeCell ref="F88:F90"/>
    <mergeCell ref="F91:F97"/>
    <mergeCell ref="F57:F63"/>
    <mergeCell ref="F64:F66"/>
    <mergeCell ref="F76:F79"/>
    <mergeCell ref="E76:E79"/>
    <mergeCell ref="F26:F27"/>
    <mergeCell ref="AK30:AK32"/>
    <mergeCell ref="AK34:AK41"/>
    <mergeCell ref="AK46:AK48"/>
    <mergeCell ref="AK88:AK90"/>
    <mergeCell ref="AK80:AK81"/>
    <mergeCell ref="AK82:AK85"/>
    <mergeCell ref="AK86:AK87"/>
    <mergeCell ref="H74:H75"/>
    <mergeCell ref="H82:H83"/>
    <mergeCell ref="F43:F44"/>
    <mergeCell ref="H76:H79"/>
    <mergeCell ref="G76:G79"/>
    <mergeCell ref="A50:A66"/>
    <mergeCell ref="B50:B66"/>
    <mergeCell ref="B80:B97"/>
    <mergeCell ref="C46:C48"/>
    <mergeCell ref="A46:A48"/>
    <mergeCell ref="A7:A33"/>
    <mergeCell ref="B7:B33"/>
    <mergeCell ref="C50:C56"/>
    <mergeCell ref="C57:C66"/>
    <mergeCell ref="C7:C13"/>
    <mergeCell ref="C30:C33"/>
    <mergeCell ref="C80:C97"/>
    <mergeCell ref="A80:A97"/>
    <mergeCell ref="B34:B42"/>
    <mergeCell ref="B43:B45"/>
    <mergeCell ref="B46:B48"/>
    <mergeCell ref="A67:A79"/>
    <mergeCell ref="C67:C79"/>
    <mergeCell ref="B67:B79"/>
    <mergeCell ref="T4:AK4"/>
    <mergeCell ref="F8:F10"/>
    <mergeCell ref="F14:F22"/>
    <mergeCell ref="T5:V5"/>
    <mergeCell ref="W5:Y5"/>
    <mergeCell ref="AA5:AC5"/>
    <mergeCell ref="AE5:AG5"/>
    <mergeCell ref="J19:J21"/>
    <mergeCell ref="I19:I21"/>
    <mergeCell ref="G19:G21"/>
    <mergeCell ref="AK8:AK10"/>
    <mergeCell ref="AK14:AK22"/>
    <mergeCell ref="H19:H21"/>
    <mergeCell ref="AI19:AI21"/>
  </mergeCells>
  <hyperlinks>
    <hyperlink ref="V43" r:id="rId1" xr:uid="{00000000-0004-0000-0000-000000000000}"/>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9">
        <x14:dataValidation type="list" showDropDown="1" showInputMessage="1" showErrorMessage="1" xr:uid="{00000000-0002-0000-0000-000000000000}">
          <x14:formula1>
            <xm:f>Hoja4!$C$5:$C$16</xm:f>
          </x14:formula1>
          <xm:sqref>A6:A7</xm:sqref>
        </x14:dataValidation>
        <x14:dataValidation type="list" allowBlank="1" showInputMessage="1" showErrorMessage="1" xr:uid="{00000000-0002-0000-0000-000001000000}">
          <x14:formula1>
            <xm:f>Hoja4!$C$5:$C$16</xm:f>
          </x14:formula1>
          <xm:sqref>A43:A44 A46 A7</xm:sqref>
        </x14:dataValidation>
        <x14:dataValidation type="list" allowBlank="1" showInputMessage="1" showErrorMessage="1" xr:uid="{00000000-0002-0000-0000-000002000000}">
          <x14:formula1>
            <xm:f>'C:\Users\USUARIO\Downloads\[Plan de Acción SUB FORTALECIMIENTO anual _versión para revisión OPA_26012021.xlsx]Hoja4'!#REF!</xm:f>
          </x14:formula1>
          <xm:sqref>A50 N50:N55 N57:N66</xm:sqref>
        </x14:dataValidation>
        <x14:dataValidation type="list" allowBlank="1" showInputMessage="1" showErrorMessage="1" xr:uid="{00000000-0002-0000-0000-000003000000}">
          <x14:formula1>
            <xm:f>'C:\Users\USUARIO\Downloads\[Plan de Acción UAEAE - SACI 27012021.xlsx]Hoja4'!#REF!</xm:f>
          </x14:formula1>
          <xm:sqref>N80:N97 N33 A80</xm:sqref>
        </x14:dataValidation>
        <x14:dataValidation type="list" allowBlank="1" showInputMessage="1" showErrorMessage="1" xr:uid="{00000000-0002-0000-0000-000004000000}">
          <x14:formula1>
            <xm:f>'C:\Users\USUARIO\Downloads\[Plan de Acción SUB FORTALECIMIENTO anual _versión para revisión OPA_26012021 (3).xlsx]Hoja4'!#REF!</xm:f>
          </x14:formula1>
          <xm:sqref>N56</xm:sqref>
        </x14:dataValidation>
        <x14:dataValidation type="list" allowBlank="1" showInputMessage="1" showErrorMessage="1" xr:uid="{00000000-0002-0000-0000-000005000000}">
          <x14:formula1>
            <xm:f>'C:\Users\USUARIO\Downloads\[Plan de Acción UAEAE V. 25012021.xlsx]Hoja4'!#REF!</xm:f>
          </x14:formula1>
          <xm:sqref>A67 N67:N71 N73:N75</xm:sqref>
        </x14:dataValidation>
        <x14:dataValidation type="list" allowBlank="1" showInputMessage="1" showErrorMessage="1" xr:uid="{00000000-0002-0000-0000-000006000000}">
          <x14:formula1>
            <xm:f>'https://alimentosparaaprender-my.sharepoint.com/personal/wforero_alimentosparaaprender_gov_co/Documents/[Formato Plan de Acción UAEAE 2021 - consolidado.xlsx]Hoja4'!#REF!</xm:f>
          </x14:formula1>
          <xm:sqref>A34 C34</xm:sqref>
        </x14:dataValidation>
        <x14:dataValidation type="list" allowBlank="1" showInputMessage="1" showErrorMessage="1" xr:uid="{00000000-0002-0000-0000-000007000000}">
          <x14:formula1>
            <xm:f>'C:\Users\USUARIO\Downloads\[1. Formato Plan de Acción UAEAE 2021 - consolidado_28-01-2021.xlsx]Hoja4'!#REF!</xm:f>
          </x14:formula1>
          <xm:sqref>A49</xm:sqref>
        </x14:dataValidation>
        <x14:dataValidation type="list" allowBlank="1" showInputMessage="1" showErrorMessage="1" xr:uid="{00000000-0002-0000-0000-000008000000}">
          <x14:formula1>
            <xm:f>'C:\Users\mariafernandarevelo\Library\Containers\com.microsoft.Excel\Data\Documents\C:\Users\USUARIO\Downloads\[Plan de Acción UAEAE V. 25012021.xlsx]Hoja4'!#REF!</xm:f>
          </x14:formula1>
          <xm:sqref>N72 N76:N79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workbookViewId="0">
      <selection activeCell="B4" sqref="B4"/>
    </sheetView>
  </sheetViews>
  <sheetFormatPr baseColWidth="10" defaultRowHeight="15" x14ac:dyDescent="0.25"/>
  <cols>
    <col min="1" max="1" width="13" customWidth="1"/>
    <col min="2" max="2" width="64.42578125" customWidth="1"/>
    <col min="3" max="3" width="15.42578125" customWidth="1"/>
  </cols>
  <sheetData>
    <row r="1" spans="1:3" ht="16.5" thickTop="1" thickBot="1" x14ac:dyDescent="0.3">
      <c r="A1" s="246" t="s">
        <v>643</v>
      </c>
      <c r="B1" s="247"/>
      <c r="C1" s="248"/>
    </row>
    <row r="2" spans="1:3" ht="16.5" thickTop="1" thickBot="1" x14ac:dyDescent="0.3">
      <c r="A2" s="177" t="s">
        <v>644</v>
      </c>
      <c r="B2" s="177" t="s">
        <v>645</v>
      </c>
      <c r="C2" s="177" t="s">
        <v>646</v>
      </c>
    </row>
    <row r="3" spans="1:3" ht="16.5" thickTop="1" thickBot="1" x14ac:dyDescent="0.3">
      <c r="A3" s="178" t="s">
        <v>647</v>
      </c>
      <c r="B3" s="179" t="s">
        <v>648</v>
      </c>
      <c r="C3" s="178" t="s">
        <v>649</v>
      </c>
    </row>
    <row r="4" spans="1:3" ht="181.5" thickTop="1" thickBot="1" x14ac:dyDescent="0.3">
      <c r="A4" s="180">
        <v>2</v>
      </c>
      <c r="B4" s="181" t="s">
        <v>650</v>
      </c>
      <c r="C4" s="180" t="s">
        <v>651</v>
      </c>
    </row>
    <row r="5" spans="1:3" ht="15.75" thickTop="1" x14ac:dyDescent="0.25"/>
  </sheetData>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17"/>
  <sheetViews>
    <sheetView topLeftCell="A3" workbookViewId="0">
      <selection activeCell="H5" sqref="H5"/>
    </sheetView>
  </sheetViews>
  <sheetFormatPr baseColWidth="10" defaultColWidth="11.42578125" defaultRowHeight="15.75" x14ac:dyDescent="0.25"/>
  <cols>
    <col min="1" max="1" width="19.28515625" style="1" customWidth="1"/>
    <col min="2" max="2" width="20.7109375" style="1" customWidth="1"/>
    <col min="3" max="3" width="37.28515625" style="1" bestFit="1" customWidth="1"/>
    <col min="4" max="4" width="20.5703125" style="1" customWidth="1"/>
    <col min="5" max="5" width="15.7109375" style="1" customWidth="1"/>
    <col min="6" max="6" width="12.5703125" style="1" customWidth="1"/>
    <col min="7" max="7" width="37.7109375" style="1" customWidth="1"/>
    <col min="8" max="8" width="24.42578125" style="1" customWidth="1"/>
    <col min="9" max="16384" width="11.42578125" style="1"/>
  </cols>
  <sheetData>
    <row r="2" spans="1:8" ht="16.5" thickBot="1" x14ac:dyDescent="0.3"/>
    <row r="3" spans="1:8" ht="63.75" customHeight="1" thickTop="1" x14ac:dyDescent="0.25">
      <c r="A3" s="253" t="s">
        <v>0</v>
      </c>
      <c r="B3" s="255" t="s">
        <v>1</v>
      </c>
      <c r="C3" s="249" t="s">
        <v>2</v>
      </c>
      <c r="D3" s="251" t="s">
        <v>3</v>
      </c>
      <c r="E3" s="251" t="s">
        <v>4</v>
      </c>
      <c r="F3" s="251" t="s">
        <v>5</v>
      </c>
      <c r="G3" s="251" t="s">
        <v>0</v>
      </c>
      <c r="H3" s="249" t="s">
        <v>50</v>
      </c>
    </row>
    <row r="4" spans="1:8" ht="16.5" thickBot="1" x14ac:dyDescent="0.3">
      <c r="A4" s="254"/>
      <c r="B4" s="256"/>
      <c r="C4" s="250"/>
      <c r="D4" s="257"/>
      <c r="E4" s="252"/>
      <c r="F4" s="252"/>
      <c r="G4" s="252"/>
      <c r="H4" s="250"/>
    </row>
    <row r="5" spans="1:8" ht="15" customHeight="1" thickTop="1" x14ac:dyDescent="0.25">
      <c r="A5" s="2" t="s">
        <v>6</v>
      </c>
      <c r="B5" s="2" t="s">
        <v>7</v>
      </c>
      <c r="C5" s="2" t="s">
        <v>8</v>
      </c>
      <c r="D5" s="2" t="s">
        <v>9</v>
      </c>
      <c r="E5" s="2" t="s">
        <v>10</v>
      </c>
      <c r="F5" s="2" t="s">
        <v>11</v>
      </c>
      <c r="G5" s="2" t="s">
        <v>58</v>
      </c>
      <c r="H5" s="5" t="s">
        <v>62</v>
      </c>
    </row>
    <row r="6" spans="1:8" ht="15" customHeight="1" x14ac:dyDescent="0.25">
      <c r="A6" s="2" t="s">
        <v>12</v>
      </c>
      <c r="B6" s="2" t="s">
        <v>13</v>
      </c>
      <c r="C6" s="2" t="s">
        <v>14</v>
      </c>
      <c r="D6" s="2" t="s">
        <v>15</v>
      </c>
      <c r="E6" s="2" t="s">
        <v>16</v>
      </c>
      <c r="F6" s="2" t="s">
        <v>17</v>
      </c>
      <c r="G6" s="2" t="s">
        <v>39</v>
      </c>
      <c r="H6" s="5" t="s">
        <v>63</v>
      </c>
    </row>
    <row r="7" spans="1:8" ht="15" customHeight="1" x14ac:dyDescent="0.25">
      <c r="A7" s="2" t="s">
        <v>18</v>
      </c>
      <c r="B7" s="2" t="s">
        <v>19</v>
      </c>
      <c r="C7" s="2" t="s">
        <v>20</v>
      </c>
      <c r="D7" s="2" t="s">
        <v>21</v>
      </c>
      <c r="E7" s="2" t="s">
        <v>22</v>
      </c>
      <c r="F7" s="2" t="s">
        <v>23</v>
      </c>
      <c r="G7" s="2" t="s">
        <v>30</v>
      </c>
      <c r="H7" s="5" t="s">
        <v>64</v>
      </c>
    </row>
    <row r="8" spans="1:8" ht="15" customHeight="1" x14ac:dyDescent="0.25">
      <c r="A8" s="2" t="s">
        <v>24</v>
      </c>
      <c r="B8" s="2" t="s">
        <v>25</v>
      </c>
      <c r="C8" s="3" t="s">
        <v>26</v>
      </c>
      <c r="D8" s="2" t="s">
        <v>27</v>
      </c>
      <c r="E8" s="2" t="s">
        <v>28</v>
      </c>
      <c r="F8" s="2" t="s">
        <v>29</v>
      </c>
      <c r="G8" s="2" t="s">
        <v>35</v>
      </c>
      <c r="H8" s="5" t="s">
        <v>65</v>
      </c>
    </row>
    <row r="9" spans="1:8" ht="15" customHeight="1" x14ac:dyDescent="0.25">
      <c r="A9" s="2" t="s">
        <v>30</v>
      </c>
      <c r="B9" s="2"/>
      <c r="C9" s="3" t="s">
        <v>31</v>
      </c>
      <c r="D9" s="2" t="s">
        <v>32</v>
      </c>
      <c r="E9" s="2" t="s">
        <v>33</v>
      </c>
      <c r="F9" s="2" t="s">
        <v>34</v>
      </c>
      <c r="G9" s="2" t="s">
        <v>24</v>
      </c>
      <c r="H9" s="5" t="s">
        <v>66</v>
      </c>
    </row>
    <row r="10" spans="1:8" ht="15" customHeight="1" x14ac:dyDescent="0.25">
      <c r="A10" s="2" t="s">
        <v>35</v>
      </c>
      <c r="B10" s="2"/>
      <c r="C10" s="3" t="s">
        <v>36</v>
      </c>
      <c r="D10" s="2" t="s">
        <v>37</v>
      </c>
      <c r="E10" s="2"/>
      <c r="F10" s="2" t="s">
        <v>38</v>
      </c>
      <c r="G10" s="2" t="s">
        <v>59</v>
      </c>
    </row>
    <row r="11" spans="1:8" ht="15" customHeight="1" x14ac:dyDescent="0.25">
      <c r="A11" s="2" t="s">
        <v>39</v>
      </c>
      <c r="B11" s="2"/>
      <c r="C11" s="3" t="s">
        <v>40</v>
      </c>
      <c r="D11" s="2" t="s">
        <v>41</v>
      </c>
      <c r="E11" s="2"/>
      <c r="F11" s="2" t="s">
        <v>42</v>
      </c>
      <c r="G11" s="2" t="s">
        <v>61</v>
      </c>
    </row>
    <row r="12" spans="1:8" x14ac:dyDescent="0.25">
      <c r="A12" s="2"/>
      <c r="B12" s="2"/>
      <c r="C12" s="3" t="s">
        <v>43</v>
      </c>
      <c r="D12" s="2"/>
      <c r="E12" s="2"/>
      <c r="F12" s="2"/>
      <c r="G12" s="2" t="s">
        <v>60</v>
      </c>
    </row>
    <row r="13" spans="1:8" x14ac:dyDescent="0.25">
      <c r="A13" s="2"/>
      <c r="B13" s="2"/>
      <c r="C13" s="3" t="s">
        <v>44</v>
      </c>
      <c r="D13" s="2"/>
      <c r="E13" s="2"/>
      <c r="F13" s="2"/>
      <c r="G13" s="2"/>
    </row>
    <row r="14" spans="1:8" x14ac:dyDescent="0.25">
      <c r="A14" s="2"/>
      <c r="B14" s="2"/>
      <c r="C14" s="3" t="s">
        <v>45</v>
      </c>
      <c r="D14" s="2"/>
      <c r="E14" s="2"/>
      <c r="F14" s="2"/>
      <c r="G14" s="2"/>
    </row>
    <row r="15" spans="1:8" x14ac:dyDescent="0.25">
      <c r="A15" s="2"/>
      <c r="B15" s="2"/>
      <c r="C15" s="4" t="s">
        <v>46</v>
      </c>
      <c r="D15" s="2"/>
      <c r="E15" s="2"/>
      <c r="F15" s="2"/>
      <c r="G15" s="2"/>
    </row>
    <row r="16" spans="1:8" x14ac:dyDescent="0.25">
      <c r="A16" s="2"/>
      <c r="B16" s="2"/>
      <c r="C16" s="4" t="s">
        <v>47</v>
      </c>
      <c r="D16" s="2"/>
      <c r="E16" s="2"/>
      <c r="F16" s="2"/>
      <c r="G16" s="2"/>
    </row>
    <row r="17" spans="1:7" x14ac:dyDescent="0.25">
      <c r="A17" s="2"/>
      <c r="B17" s="2"/>
      <c r="C17" s="2"/>
      <c r="D17" s="2"/>
      <c r="E17" s="2"/>
      <c r="F17" s="2"/>
      <c r="G17" s="2"/>
    </row>
  </sheetData>
  <mergeCells count="8">
    <mergeCell ref="H3:H4"/>
    <mergeCell ref="G3:G4"/>
    <mergeCell ref="A3:A4"/>
    <mergeCell ref="B3:B4"/>
    <mergeCell ref="C3:C4"/>
    <mergeCell ref="D3:D4"/>
    <mergeCell ref="E3:E4"/>
    <mergeCell ref="F3:F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 Plan de Acción 2021</vt:lpstr>
      <vt:lpstr>Historial de cambios</vt:lpstr>
      <vt:lpstr>Hoja4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dc:creator>
  <cp:lastModifiedBy>Vivian Lorena Galindo Piracoca</cp:lastModifiedBy>
  <dcterms:created xsi:type="dcterms:W3CDTF">2020-12-16T18:49:47Z</dcterms:created>
  <dcterms:modified xsi:type="dcterms:W3CDTF">2021-12-07T20:01:52Z</dcterms:modified>
</cp:coreProperties>
</file>