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Monica\Desktop\TRABAJO\UApA\MÓNICA\4. RIESGOS\3. MONITOREO RIESGOS\2023\II CUATRIMESTRE\Matrices de reporte\"/>
    </mc:Choice>
  </mc:AlternateContent>
  <xr:revisionPtr revIDLastSave="0" documentId="13_ncr:1_{3F96D83C-DEB4-4AB3-9F38-1B15A9D9ED7C}" xr6:coauthVersionLast="47" xr6:coauthVersionMax="47" xr10:uidLastSave="{00000000-0000-0000-0000-000000000000}"/>
  <bookViews>
    <workbookView xWindow="-108" yWindow="-108" windowWidth="23256" windowHeight="12456" tabRatio="882" xr2:uid="{00000000-000D-0000-FFFF-FFFF00000000}"/>
  </bookViews>
  <sheets>
    <sheet name="Mapa final" sheetId="1" r:id="rId1"/>
    <sheet name="Historial de cambios" sheetId="25" r:id="rId2"/>
    <sheet name="Clasificación del riesgo" sheetId="23" r:id="rId3"/>
    <sheet name="Tabla probabilidad" sheetId="12" r:id="rId4"/>
    <sheet name="Tabla Impacto" sheetId="13" r:id="rId5"/>
    <sheet name="Tabla Valoración controles" sheetId="15" r:id="rId6"/>
    <sheet name="Tratamiento" sheetId="24" r:id="rId7"/>
    <sheet name="Mapa de calor" sheetId="22" r:id="rId8"/>
    <sheet name="Hoja2" sheetId="21" state="hidden" r:id="rId9"/>
    <sheet name="Opciones Tratamiento" sheetId="16" state="hidden" r:id="rId10"/>
    <sheet name="Hoja1" sheetId="11" state="hidden" r:id="rId11"/>
  </sheets>
  <externalReferences>
    <externalReference r:id="rId12"/>
  </externalReferences>
  <definedNames>
    <definedName name="_xlnm._FilterDatabase" localSheetId="0" hidden="1">'Mapa final'!$A$8:$BU$100</definedName>
  </definedName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89" i="1" l="1"/>
  <c r="L89" i="1"/>
  <c r="X80" i="1" l="1"/>
  <c r="L80" i="1"/>
  <c r="M80" i="1" s="1"/>
  <c r="X97" i="1"/>
  <c r="U97" i="1"/>
  <c r="O97" i="1"/>
  <c r="X95" i="1"/>
  <c r="U95" i="1"/>
  <c r="X92" i="1"/>
  <c r="U92" i="1"/>
  <c r="O92" i="1"/>
  <c r="X91" i="1"/>
  <c r="U91" i="1"/>
  <c r="O91" i="1"/>
  <c r="X90" i="1"/>
  <c r="U90" i="1"/>
  <c r="AA90" i="1" s="1"/>
  <c r="O90" i="1"/>
  <c r="O89" i="1"/>
  <c r="P89" i="1" s="1"/>
  <c r="Q89" i="1" s="1"/>
  <c r="AE89" i="1" s="1"/>
  <c r="AD89" i="1" s="1"/>
  <c r="U9" i="1"/>
  <c r="AE95" i="1" l="1"/>
  <c r="AD95" i="1" s="1"/>
  <c r="AE92" i="1"/>
  <c r="AD92" i="1" s="1"/>
  <c r="AA80" i="1"/>
  <c r="AC80" i="1" s="1"/>
  <c r="AE97" i="1"/>
  <c r="AD97" i="1" s="1"/>
  <c r="AA95" i="1"/>
  <c r="AB95" i="1" s="1"/>
  <c r="AE91" i="1"/>
  <c r="AD91" i="1" s="1"/>
  <c r="AA91" i="1"/>
  <c r="AC91" i="1" s="1"/>
  <c r="AA92" i="1"/>
  <c r="AC92" i="1" s="1"/>
  <c r="R89" i="1"/>
  <c r="AB90" i="1"/>
  <c r="AC90" i="1"/>
  <c r="AE90" i="1"/>
  <c r="AD90" i="1" s="1"/>
  <c r="M89" i="1"/>
  <c r="AA89" i="1" s="1"/>
  <c r="AA97" i="1"/>
  <c r="X88" i="1"/>
  <c r="U88" i="1"/>
  <c r="X86" i="1"/>
  <c r="U86" i="1"/>
  <c r="X83" i="1"/>
  <c r="U83" i="1"/>
  <c r="X82" i="1"/>
  <c r="U82" i="1"/>
  <c r="X81" i="1"/>
  <c r="U81" i="1"/>
  <c r="X79" i="1"/>
  <c r="U79" i="1"/>
  <c r="X78" i="1"/>
  <c r="U78" i="1"/>
  <c r="X77" i="1"/>
  <c r="U77" i="1"/>
  <c r="X76" i="1"/>
  <c r="U76" i="1"/>
  <c r="X75" i="1"/>
  <c r="U75" i="1"/>
  <c r="X74" i="1"/>
  <c r="U74" i="1"/>
  <c r="L74" i="1"/>
  <c r="M74" i="1" s="1"/>
  <c r="X73" i="1"/>
  <c r="U73" i="1"/>
  <c r="X72" i="1"/>
  <c r="U72" i="1"/>
  <c r="X71" i="1"/>
  <c r="U71" i="1"/>
  <c r="X70" i="1"/>
  <c r="U70" i="1"/>
  <c r="X69" i="1"/>
  <c r="U69" i="1"/>
  <c r="X68" i="1"/>
  <c r="U68" i="1"/>
  <c r="L68" i="1"/>
  <c r="X67" i="1"/>
  <c r="U67" i="1"/>
  <c r="X66" i="1"/>
  <c r="U66" i="1"/>
  <c r="X65" i="1"/>
  <c r="U65" i="1"/>
  <c r="X64" i="1"/>
  <c r="U64" i="1"/>
  <c r="X63" i="1"/>
  <c r="U63" i="1"/>
  <c r="X62" i="1"/>
  <c r="U62" i="1"/>
  <c r="X61" i="1"/>
  <c r="U61" i="1"/>
  <c r="X60" i="1"/>
  <c r="U60" i="1"/>
  <c r="X59" i="1"/>
  <c r="U59" i="1"/>
  <c r="X58" i="1"/>
  <c r="U58" i="1"/>
  <c r="X57" i="1"/>
  <c r="U57" i="1"/>
  <c r="L57" i="1"/>
  <c r="O58" i="1"/>
  <c r="O65" i="1"/>
  <c r="O76" i="1"/>
  <c r="O70" i="1"/>
  <c r="O71" i="1"/>
  <c r="O61" i="1"/>
  <c r="O64" i="1"/>
  <c r="O72" i="1"/>
  <c r="O59" i="1"/>
  <c r="O83" i="1"/>
  <c r="O81" i="1"/>
  <c r="O78" i="1"/>
  <c r="O62" i="1"/>
  <c r="O73" i="1"/>
  <c r="O69" i="1"/>
  <c r="O63" i="1"/>
  <c r="O75" i="1"/>
  <c r="O82" i="1"/>
  <c r="O60" i="1"/>
  <c r="O88" i="1"/>
  <c r="O67" i="1"/>
  <c r="O86" i="1"/>
  <c r="O79" i="1"/>
  <c r="O77" i="1"/>
  <c r="O66" i="1"/>
  <c r="AB91" i="1" l="1"/>
  <c r="AF95" i="1"/>
  <c r="AB80" i="1"/>
  <c r="AC89" i="1"/>
  <c r="AB89" i="1"/>
  <c r="AF89" i="1" s="1"/>
  <c r="AF91" i="1"/>
  <c r="AB92" i="1"/>
  <c r="AF92" i="1" s="1"/>
  <c r="AC95" i="1"/>
  <c r="AF90" i="1"/>
  <c r="AC97" i="1"/>
  <c r="AB97" i="1"/>
  <c r="AF97" i="1" s="1"/>
  <c r="AA83" i="1"/>
  <c r="AC83" i="1" s="1"/>
  <c r="AE81" i="1"/>
  <c r="AD81" i="1" s="1"/>
  <c r="AE88" i="1"/>
  <c r="AD88" i="1" s="1"/>
  <c r="AA60" i="1"/>
  <c r="AC60" i="1" s="1"/>
  <c r="AE64" i="1"/>
  <c r="AD64" i="1" s="1"/>
  <c r="AE58" i="1"/>
  <c r="AD58" i="1" s="1"/>
  <c r="AA66" i="1"/>
  <c r="AC66" i="1" s="1"/>
  <c r="AE70" i="1"/>
  <c r="AD70" i="1" s="1"/>
  <c r="AA72" i="1"/>
  <c r="AC72" i="1" s="1"/>
  <c r="AE82" i="1"/>
  <c r="AD82" i="1" s="1"/>
  <c r="AA77" i="1"/>
  <c r="AC77" i="1" s="1"/>
  <c r="AA86" i="1"/>
  <c r="AC86" i="1" s="1"/>
  <c r="AE83" i="1"/>
  <c r="AD83" i="1" s="1"/>
  <c r="AE71" i="1"/>
  <c r="AD71" i="1" s="1"/>
  <c r="AE73" i="1"/>
  <c r="AD73" i="1" s="1"/>
  <c r="AE76" i="1"/>
  <c r="AD76" i="1" s="1"/>
  <c r="AE78" i="1"/>
  <c r="AD78" i="1" s="1"/>
  <c r="AA65" i="1"/>
  <c r="AC65" i="1" s="1"/>
  <c r="AE65" i="1"/>
  <c r="AD65" i="1" s="1"/>
  <c r="AE77" i="1"/>
  <c r="AD77" i="1" s="1"/>
  <c r="AE79" i="1"/>
  <c r="AD79" i="1" s="1"/>
  <c r="AE60" i="1"/>
  <c r="AD60" i="1" s="1"/>
  <c r="AE62" i="1"/>
  <c r="AD62" i="1" s="1"/>
  <c r="AE59" i="1"/>
  <c r="AD59" i="1" s="1"/>
  <c r="AA61" i="1"/>
  <c r="AC61" i="1" s="1"/>
  <c r="AE61" i="1"/>
  <c r="AD61" i="1" s="1"/>
  <c r="AE57" i="1"/>
  <c r="AD57" i="1" s="1"/>
  <c r="AE72" i="1"/>
  <c r="AD72" i="1" s="1"/>
  <c r="AE66" i="1"/>
  <c r="AD66" i="1" s="1"/>
  <c r="AE86" i="1"/>
  <c r="AD86" i="1" s="1"/>
  <c r="AA57" i="1"/>
  <c r="AC57" i="1" s="1"/>
  <c r="AA71" i="1"/>
  <c r="AB71" i="1" s="1"/>
  <c r="AE67" i="1"/>
  <c r="AD67" i="1" s="1"/>
  <c r="AE69" i="1"/>
  <c r="AD69" i="1" s="1"/>
  <c r="AE75" i="1"/>
  <c r="AD75" i="1" s="1"/>
  <c r="AA81" i="1"/>
  <c r="AA88" i="1"/>
  <c r="AA82" i="1"/>
  <c r="AA74" i="1"/>
  <c r="AA78" i="1"/>
  <c r="AA75" i="1"/>
  <c r="AA79" i="1"/>
  <c r="AA76" i="1"/>
  <c r="M68" i="1"/>
  <c r="AA68" i="1" s="1"/>
  <c r="AC68" i="1" s="1"/>
  <c r="AA69" i="1"/>
  <c r="AA73" i="1"/>
  <c r="AA70" i="1"/>
  <c r="AA63" i="1"/>
  <c r="AE63" i="1"/>
  <c r="AD63" i="1" s="1"/>
  <c r="AA67" i="1"/>
  <c r="AA64" i="1"/>
  <c r="M57" i="1"/>
  <c r="AA58" i="1"/>
  <c r="AA62" i="1"/>
  <c r="AA59" i="1"/>
  <c r="AB83" i="1" l="1"/>
  <c r="AF83" i="1" s="1"/>
  <c r="AB66" i="1"/>
  <c r="AF66" i="1" s="1"/>
  <c r="AB60" i="1"/>
  <c r="AF60" i="1" s="1"/>
  <c r="AB72" i="1"/>
  <c r="AF72" i="1" s="1"/>
  <c r="AF71" i="1"/>
  <c r="AB86" i="1"/>
  <c r="AF86" i="1" s="1"/>
  <c r="AB68" i="1"/>
  <c r="AB77" i="1"/>
  <c r="AF77" i="1" s="1"/>
  <c r="AB65" i="1"/>
  <c r="AF65" i="1" s="1"/>
  <c r="AB61" i="1"/>
  <c r="AF61" i="1" s="1"/>
  <c r="AC71" i="1"/>
  <c r="AB57" i="1"/>
  <c r="AF57" i="1" s="1"/>
  <c r="AB81" i="1"/>
  <c r="AF81" i="1" s="1"/>
  <c r="AC81" i="1"/>
  <c r="AC82" i="1"/>
  <c r="AB82" i="1"/>
  <c r="AF82" i="1" s="1"/>
  <c r="AB88" i="1"/>
  <c r="AF88" i="1" s="1"/>
  <c r="AC88" i="1"/>
  <c r="AB76" i="1"/>
  <c r="AF76" i="1" s="1"/>
  <c r="AC76" i="1"/>
  <c r="AB79" i="1"/>
  <c r="AF79" i="1" s="1"/>
  <c r="AC79" i="1"/>
  <c r="AB75" i="1"/>
  <c r="AF75" i="1" s="1"/>
  <c r="AC75" i="1"/>
  <c r="AC74" i="1"/>
  <c r="AB74" i="1"/>
  <c r="AC78" i="1"/>
  <c r="AB78" i="1"/>
  <c r="AF78" i="1" s="1"/>
  <c r="AC70" i="1"/>
  <c r="AB70" i="1"/>
  <c r="AF70" i="1" s="1"/>
  <c r="AB73" i="1"/>
  <c r="AF73" i="1" s="1"/>
  <c r="AC73" i="1"/>
  <c r="AB69" i="1"/>
  <c r="AF69" i="1" s="1"/>
  <c r="AC69" i="1"/>
  <c r="AC64" i="1"/>
  <c r="AB64" i="1"/>
  <c r="AF64" i="1" s="1"/>
  <c r="AB63" i="1"/>
  <c r="AF63" i="1" s="1"/>
  <c r="AC63" i="1"/>
  <c r="AB67" i="1"/>
  <c r="AF67" i="1" s="1"/>
  <c r="AC67" i="1"/>
  <c r="AB58" i="1"/>
  <c r="AF58" i="1" s="1"/>
  <c r="AC58" i="1"/>
  <c r="AB59" i="1"/>
  <c r="AF59" i="1" s="1"/>
  <c r="AC59" i="1"/>
  <c r="AB62" i="1"/>
  <c r="AF62" i="1" s="1"/>
  <c r="AC62" i="1"/>
  <c r="X9" i="1" l="1"/>
  <c r="L9" i="1"/>
  <c r="M9" i="1" s="1"/>
  <c r="O32" i="1"/>
  <c r="O19" i="1"/>
  <c r="O23" i="1"/>
  <c r="O36" i="1"/>
  <c r="O40" i="1"/>
  <c r="O22" i="1"/>
  <c r="O44" i="1"/>
  <c r="O48" i="1"/>
  <c r="O50" i="1"/>
  <c r="O56" i="1"/>
  <c r="O17" i="1"/>
  <c r="O49" i="1"/>
  <c r="O29" i="1"/>
  <c r="O38" i="1"/>
  <c r="O18" i="1"/>
  <c r="O24" i="1"/>
  <c r="O28" i="1"/>
  <c r="O37" i="1"/>
  <c r="O41" i="1"/>
  <c r="O52" i="1"/>
  <c r="O54" i="1"/>
  <c r="O26" i="1"/>
  <c r="O25" i="1"/>
  <c r="O53" i="1"/>
  <c r="O31" i="1"/>
  <c r="O30" i="1"/>
  <c r="O16" i="1"/>
  <c r="O47" i="1"/>
  <c r="O55" i="1"/>
  <c r="O35" i="1"/>
  <c r="O20" i="1"/>
  <c r="O46" i="1"/>
  <c r="O43" i="1"/>
  <c r="O42" i="1"/>
  <c r="O34" i="1"/>
  <c r="F221" i="13" l="1"/>
  <c r="F211" i="13"/>
  <c r="F212" i="13"/>
  <c r="F213" i="13"/>
  <c r="F214" i="13"/>
  <c r="F215" i="13"/>
  <c r="F216" i="13"/>
  <c r="F217" i="13"/>
  <c r="F218" i="13"/>
  <c r="F219" i="13"/>
  <c r="F220" i="13"/>
  <c r="F210" i="13"/>
  <c r="B221" i="13" a="1"/>
  <c r="O11" i="1"/>
  <c r="O10" i="1"/>
  <c r="O14" i="1"/>
  <c r="O13" i="1"/>
  <c r="O12" i="1"/>
  <c r="B221" i="13" l="1"/>
  <c r="U40" i="1"/>
  <c r="O68" i="1" l="1"/>
  <c r="P68" i="1" s="1"/>
  <c r="O74" i="1"/>
  <c r="P74" i="1" s="1"/>
  <c r="O80" i="1"/>
  <c r="P80" i="1" s="1"/>
  <c r="R80" i="1" s="1"/>
  <c r="O57" i="1"/>
  <c r="P57" i="1" s="1"/>
  <c r="H210" i="13"/>
  <c r="Q68" i="1" l="1"/>
  <c r="AE68" i="1" s="1"/>
  <c r="AD68" i="1" s="1"/>
  <c r="AF68" i="1" s="1"/>
  <c r="R68" i="1"/>
  <c r="Q57" i="1"/>
  <c r="R57" i="1"/>
  <c r="Q80" i="1"/>
  <c r="AE80" i="1" s="1"/>
  <c r="AD80" i="1" s="1"/>
  <c r="AF80" i="1" s="1"/>
  <c r="Q74" i="1"/>
  <c r="AE74" i="1" s="1"/>
  <c r="AD74" i="1" s="1"/>
  <c r="AF74" i="1" s="1"/>
  <c r="R74" i="1"/>
  <c r="X56" i="1"/>
  <c r="U56" i="1"/>
  <c r="X55" i="1"/>
  <c r="U55" i="1"/>
  <c r="X54" i="1"/>
  <c r="U54" i="1"/>
  <c r="X53" i="1"/>
  <c r="U53" i="1"/>
  <c r="X52" i="1"/>
  <c r="U52" i="1"/>
  <c r="X51" i="1"/>
  <c r="U51" i="1"/>
  <c r="L51" i="1"/>
  <c r="M51" i="1" s="1"/>
  <c r="X50" i="1"/>
  <c r="U50" i="1"/>
  <c r="X49" i="1"/>
  <c r="U49" i="1"/>
  <c r="X48" i="1"/>
  <c r="U48" i="1"/>
  <c r="X47" i="1"/>
  <c r="U47" i="1"/>
  <c r="X46" i="1"/>
  <c r="U46" i="1"/>
  <c r="X45" i="1"/>
  <c r="U45" i="1"/>
  <c r="L45" i="1"/>
  <c r="M45" i="1" s="1"/>
  <c r="X44" i="1"/>
  <c r="U44" i="1"/>
  <c r="X43" i="1"/>
  <c r="U43" i="1"/>
  <c r="X42" i="1"/>
  <c r="U42" i="1"/>
  <c r="X41" i="1"/>
  <c r="U41" i="1"/>
  <c r="X40" i="1"/>
  <c r="X39" i="1"/>
  <c r="U39" i="1"/>
  <c r="L39" i="1"/>
  <c r="M39" i="1" s="1"/>
  <c r="X38" i="1"/>
  <c r="U38" i="1"/>
  <c r="X37" i="1"/>
  <c r="U37" i="1"/>
  <c r="X36" i="1"/>
  <c r="U36" i="1"/>
  <c r="X35" i="1"/>
  <c r="U35" i="1"/>
  <c r="X34" i="1"/>
  <c r="U34" i="1"/>
  <c r="X33" i="1"/>
  <c r="U33" i="1"/>
  <c r="L33" i="1"/>
  <c r="M33" i="1" s="1"/>
  <c r="X32" i="1"/>
  <c r="U32" i="1"/>
  <c r="X31" i="1"/>
  <c r="U31" i="1"/>
  <c r="X30" i="1"/>
  <c r="U30" i="1"/>
  <c r="X29" i="1"/>
  <c r="U29" i="1"/>
  <c r="X28" i="1"/>
  <c r="U28" i="1"/>
  <c r="X27" i="1"/>
  <c r="U27" i="1"/>
  <c r="L27" i="1"/>
  <c r="M27" i="1" s="1"/>
  <c r="X26" i="1"/>
  <c r="U26" i="1"/>
  <c r="X25" i="1"/>
  <c r="U25" i="1"/>
  <c r="X24" i="1"/>
  <c r="U24" i="1"/>
  <c r="X23" i="1"/>
  <c r="U23" i="1"/>
  <c r="X22" i="1"/>
  <c r="U22" i="1"/>
  <c r="X21" i="1"/>
  <c r="U21" i="1"/>
  <c r="L21" i="1"/>
  <c r="M21" i="1" s="1"/>
  <c r="L15" i="1"/>
  <c r="U14" i="1"/>
  <c r="U13" i="1"/>
  <c r="U12" i="1"/>
  <c r="X20" i="1"/>
  <c r="U20" i="1"/>
  <c r="X19" i="1"/>
  <c r="U19" i="1"/>
  <c r="X18" i="1"/>
  <c r="U18" i="1"/>
  <c r="X17" i="1"/>
  <c r="U17" i="1"/>
  <c r="X16" i="1"/>
  <c r="U16" i="1"/>
  <c r="X15" i="1"/>
  <c r="U15" i="1"/>
  <c r="AE43" i="1" l="1"/>
  <c r="AD43" i="1" s="1"/>
  <c r="AE44" i="1"/>
  <c r="AD44" i="1" s="1"/>
  <c r="M15" i="1"/>
  <c r="AA15" i="1" s="1"/>
  <c r="AA51" i="1"/>
  <c r="AA45" i="1"/>
  <c r="AA39" i="1"/>
  <c r="AA43" i="1"/>
  <c r="AA44" i="1"/>
  <c r="AA33" i="1"/>
  <c r="AA27" i="1"/>
  <c r="AA21" i="1"/>
  <c r="AB51" i="1" l="1"/>
  <c r="AC51" i="1"/>
  <c r="AA52" i="1" s="1"/>
  <c r="AB52" i="1" s="1"/>
  <c r="AB45" i="1"/>
  <c r="AC45" i="1"/>
  <c r="AA46" i="1" s="1"/>
  <c r="AC46" i="1" s="1"/>
  <c r="AA47" i="1" s="1"/>
  <c r="AB44" i="1"/>
  <c r="AC44" i="1"/>
  <c r="AB43" i="1"/>
  <c r="AC43" i="1"/>
  <c r="AB39" i="1"/>
  <c r="AC39" i="1"/>
  <c r="AB33" i="1"/>
  <c r="AC33" i="1"/>
  <c r="AB27" i="1"/>
  <c r="AC27" i="1"/>
  <c r="AA28" i="1" s="1"/>
  <c r="AC28" i="1" s="1"/>
  <c r="AA29" i="1" s="1"/>
  <c r="AB29" i="1" s="1"/>
  <c r="AB21" i="1"/>
  <c r="AC21" i="1"/>
  <c r="AA22" i="1" s="1"/>
  <c r="AB22" i="1" s="1"/>
  <c r="AB15" i="1"/>
  <c r="AC15" i="1"/>
  <c r="AA16" i="1" s="1"/>
  <c r="AB46" i="1" l="1"/>
  <c r="AC22" i="1"/>
  <c r="AA23" i="1" s="1"/>
  <c r="AB23" i="1" s="1"/>
  <c r="AB28" i="1"/>
  <c r="AC47" i="1"/>
  <c r="AA48" i="1" s="1"/>
  <c r="AB47" i="1"/>
  <c r="AC52" i="1"/>
  <c r="AA53" i="1" s="1"/>
  <c r="AA34" i="1"/>
  <c r="AA40" i="1"/>
  <c r="AA41" i="1"/>
  <c r="AC29" i="1"/>
  <c r="AF43" i="1"/>
  <c r="AF44" i="1"/>
  <c r="X10" i="1"/>
  <c r="X11" i="1"/>
  <c r="X12" i="1"/>
  <c r="X13" i="1"/>
  <c r="X14" i="1"/>
  <c r="AB48" i="1" l="1"/>
  <c r="AC48" i="1"/>
  <c r="AC23" i="1"/>
  <c r="AA24" i="1" s="1"/>
  <c r="AC24" i="1" s="1"/>
  <c r="AB41" i="1"/>
  <c r="AC41" i="1"/>
  <c r="AA42" i="1" s="1"/>
  <c r="AB53" i="1"/>
  <c r="AC53" i="1"/>
  <c r="AA54" i="1" s="1"/>
  <c r="AB40" i="1"/>
  <c r="AC40" i="1"/>
  <c r="AB34" i="1"/>
  <c r="AC34" i="1"/>
  <c r="AA35" i="1" s="1"/>
  <c r="AB35" i="1" s="1"/>
  <c r="AA31" i="1"/>
  <c r="AB31" i="1" s="1"/>
  <c r="AA30" i="1"/>
  <c r="AB16" i="1"/>
  <c r="AC16" i="1"/>
  <c r="AA17" i="1" s="1"/>
  <c r="AB17" i="1" s="1"/>
  <c r="AC35" i="1" l="1"/>
  <c r="AA36" i="1" s="1"/>
  <c r="AC36" i="1" s="1"/>
  <c r="AA37" i="1" s="1"/>
  <c r="AA49" i="1"/>
  <c r="AA50" i="1"/>
  <c r="AB24" i="1"/>
  <c r="AB42" i="1"/>
  <c r="AC42" i="1"/>
  <c r="AA25" i="1"/>
  <c r="AC54" i="1"/>
  <c r="AB54" i="1"/>
  <c r="AB30" i="1"/>
  <c r="AC30" i="1"/>
  <c r="AC31" i="1"/>
  <c r="AA32" i="1" s="1"/>
  <c r="AC17" i="1"/>
  <c r="AA18" i="1" s="1"/>
  <c r="AB18" i="1" s="1"/>
  <c r="U11" i="1"/>
  <c r="AB36" i="1" l="1"/>
  <c r="AB50" i="1"/>
  <c r="AC50" i="1"/>
  <c r="AB49" i="1"/>
  <c r="AC49" i="1"/>
  <c r="AA55" i="1"/>
  <c r="AA56" i="1"/>
  <c r="AC37" i="1"/>
  <c r="AA38" i="1" s="1"/>
  <c r="AB37" i="1"/>
  <c r="AB25" i="1"/>
  <c r="AC25" i="1"/>
  <c r="AA26" i="1" s="1"/>
  <c r="AB26" i="1" s="1"/>
  <c r="AB32" i="1"/>
  <c r="AC32" i="1"/>
  <c r="AC18" i="1"/>
  <c r="AA19" i="1" s="1"/>
  <c r="AC19" i="1" s="1"/>
  <c r="AA20" i="1" s="1"/>
  <c r="AA9" i="1"/>
  <c r="AB9" i="1" s="1"/>
  <c r="AB56" i="1" l="1"/>
  <c r="AC56" i="1"/>
  <c r="AB55" i="1"/>
  <c r="AC55" i="1"/>
  <c r="AB38" i="1"/>
  <c r="AC38" i="1"/>
  <c r="AC26" i="1"/>
  <c r="AB19" i="1"/>
  <c r="AB20" i="1"/>
  <c r="AC20" i="1"/>
  <c r="U10" i="1"/>
  <c r="AC9" i="1" l="1"/>
  <c r="AA10" i="1" s="1"/>
  <c r="AB10" i="1" l="1"/>
  <c r="AC10" i="1" l="1"/>
  <c r="AA11" i="1" s="1"/>
  <c r="AB11" i="1" s="1"/>
  <c r="AC11" i="1" l="1"/>
  <c r="AA12" i="1" s="1"/>
  <c r="AC12" i="1" l="1"/>
  <c r="AA13" i="1" s="1"/>
  <c r="AB13" i="1" l="1"/>
  <c r="AC13" i="1"/>
  <c r="AA14" i="1" s="1"/>
  <c r="AB12" i="1"/>
  <c r="AB14" i="1" l="1"/>
  <c r="AC14" i="1"/>
  <c r="O27" i="1" l="1"/>
  <c r="P27" i="1" s="1"/>
  <c r="O21" i="1"/>
  <c r="P21" i="1" s="1"/>
  <c r="O39" i="1"/>
  <c r="P39" i="1" s="1"/>
  <c r="O33" i="1"/>
  <c r="P33" i="1" s="1"/>
  <c r="O51" i="1"/>
  <c r="P51" i="1" s="1"/>
  <c r="O45" i="1"/>
  <c r="P45" i="1" s="1"/>
  <c r="O9" i="1"/>
  <c r="P9" i="1" s="1"/>
  <c r="O15" i="1"/>
  <c r="P15" i="1" s="1"/>
  <c r="R45" i="1" l="1"/>
  <c r="Q45" i="1"/>
  <c r="Q51" i="1"/>
  <c r="AE51" i="1" s="1"/>
  <c r="R51" i="1"/>
  <c r="R21" i="1"/>
  <c r="Q21" i="1"/>
  <c r="Q33" i="1"/>
  <c r="R33" i="1"/>
  <c r="Q27" i="1"/>
  <c r="R27" i="1"/>
  <c r="R15" i="1"/>
  <c r="Q15" i="1"/>
  <c r="Q9" i="1"/>
  <c r="AE9" i="1" s="1"/>
  <c r="R9" i="1"/>
  <c r="Q39" i="1"/>
  <c r="R39" i="1"/>
  <c r="AE28" i="1" l="1"/>
  <c r="AE27" i="1"/>
  <c r="AD27" i="1" s="1"/>
  <c r="AD51" i="1"/>
  <c r="AE53" i="1"/>
  <c r="AE46" i="1"/>
  <c r="AE45" i="1"/>
  <c r="AD9" i="1"/>
  <c r="AE10" i="1"/>
  <c r="AE16" i="1"/>
  <c r="AE15" i="1"/>
  <c r="AD15" i="1" s="1"/>
  <c r="AF15" i="1" s="1"/>
  <c r="AE22" i="1"/>
  <c r="AE21" i="1"/>
  <c r="AD21" i="1" s="1"/>
  <c r="AE40" i="1"/>
  <c r="AE39" i="1"/>
  <c r="AD39" i="1" s="1"/>
  <c r="AE34" i="1"/>
  <c r="AE33" i="1"/>
  <c r="AD33" i="1" s="1"/>
  <c r="AF33" i="1" l="1"/>
  <c r="AD22" i="1"/>
  <c r="AE23" i="1"/>
  <c r="AF9" i="1"/>
  <c r="AF51" i="1"/>
  <c r="AD45" i="1"/>
  <c r="AE52" i="1"/>
  <c r="AD52" i="1" s="1"/>
  <c r="AF27" i="1"/>
  <c r="AF21" i="1"/>
  <c r="AE11" i="1"/>
  <c r="AD10" i="1"/>
  <c r="AD53" i="1"/>
  <c r="AE54" i="1"/>
  <c r="AE35" i="1"/>
  <c r="AD34" i="1"/>
  <c r="AF39" i="1"/>
  <c r="AE41" i="1"/>
  <c r="AD41" i="1" s="1"/>
  <c r="AE42" i="1"/>
  <c r="AD42" i="1" s="1"/>
  <c r="AD40" i="1"/>
  <c r="AE17" i="1"/>
  <c r="AD16" i="1"/>
  <c r="AD46" i="1"/>
  <c r="AE47" i="1"/>
  <c r="AD28" i="1"/>
  <c r="AE29" i="1"/>
  <c r="AF16" i="1" l="1"/>
  <c r="AD54" i="1"/>
  <c r="AE55" i="1"/>
  <c r="AF52" i="1"/>
  <c r="AF46" i="1"/>
  <c r="AF53" i="1"/>
  <c r="AF45" i="1"/>
  <c r="AF41" i="1"/>
  <c r="AE18" i="1"/>
  <c r="AD17" i="1"/>
  <c r="AD29" i="1"/>
  <c r="AE30" i="1"/>
  <c r="AF40" i="1"/>
  <c r="AF34" i="1"/>
  <c r="AF10" i="1"/>
  <c r="AE24" i="1"/>
  <c r="AD23" i="1"/>
  <c r="AD47" i="1"/>
  <c r="AE48" i="1"/>
  <c r="AF28" i="1"/>
  <c r="AF42" i="1"/>
  <c r="AD35" i="1"/>
  <c r="AE36" i="1"/>
  <c r="AE12" i="1"/>
  <c r="AD12" i="1" s="1"/>
  <c r="AD11" i="1"/>
  <c r="AE13" i="1"/>
  <c r="AF22" i="1"/>
  <c r="AD13" i="1" l="1"/>
  <c r="AE14" i="1"/>
  <c r="AD14" i="1" s="1"/>
  <c r="AF35" i="1"/>
  <c r="AD55" i="1"/>
  <c r="AE56" i="1"/>
  <c r="AD56" i="1" s="1"/>
  <c r="AF17" i="1"/>
  <c r="AE25" i="1"/>
  <c r="AD25" i="1" s="1"/>
  <c r="AD24" i="1"/>
  <c r="AE26" i="1"/>
  <c r="AD26" i="1" s="1"/>
  <c r="AD18" i="1"/>
  <c r="AE19" i="1"/>
  <c r="AF54" i="1"/>
  <c r="AF23" i="1"/>
  <c r="AF12" i="1"/>
  <c r="AD48" i="1"/>
  <c r="AE49" i="1"/>
  <c r="AD30" i="1"/>
  <c r="AE31" i="1"/>
  <c r="AD31" i="1" s="1"/>
  <c r="AE32" i="1"/>
  <c r="AD32" i="1" s="1"/>
  <c r="AF11" i="1"/>
  <c r="AD36" i="1"/>
  <c r="AE37" i="1"/>
  <c r="AF47" i="1"/>
  <c r="AF29" i="1"/>
  <c r="AD37" i="1" l="1"/>
  <c r="AE38" i="1"/>
  <c r="AD38" i="1" s="1"/>
  <c r="AF32" i="1"/>
  <c r="AF48" i="1"/>
  <c r="AF18" i="1"/>
  <c r="AF24" i="1"/>
  <c r="AF56" i="1"/>
  <c r="AF36" i="1"/>
  <c r="AF31" i="1"/>
  <c r="AF25" i="1"/>
  <c r="AF55" i="1"/>
  <c r="AF30" i="1"/>
  <c r="AF14" i="1"/>
  <c r="AD49" i="1"/>
  <c r="AE50" i="1"/>
  <c r="AD50" i="1" s="1"/>
  <c r="AE20" i="1"/>
  <c r="AD20" i="1" s="1"/>
  <c r="AD19" i="1"/>
  <c r="AF26" i="1"/>
  <c r="AF13" i="1"/>
  <c r="AF50" i="1" l="1"/>
  <c r="AF49" i="1"/>
  <c r="AF19" i="1"/>
  <c r="AF38" i="1"/>
  <c r="AF20" i="1"/>
  <c r="AF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7" authorId="0" shapeId="0" xr:uid="{00000000-0006-0000-0000-000001000000}">
      <text>
        <r>
          <rPr>
            <b/>
            <sz val="9"/>
            <color indexed="81"/>
            <rFont val="Tahoma"/>
            <family val="2"/>
          </rPr>
          <t xml:space="preserve">USUARIO:
</t>
        </r>
        <r>
          <rPr>
            <sz val="9"/>
            <color indexed="81"/>
            <rFont val="Tahoma"/>
            <family val="2"/>
          </rPr>
          <t xml:space="preserve">
</t>
        </r>
        <r>
          <rPr>
            <b/>
            <sz val="9"/>
            <color indexed="81"/>
            <rFont val="Tahoma"/>
            <family val="2"/>
          </rPr>
          <t>EJEMPLO CAUSA INMEDIATA</t>
        </r>
        <r>
          <rPr>
            <sz val="9"/>
            <color indexed="81"/>
            <rFont val="Tahoma"/>
            <family val="2"/>
          </rPr>
          <t xml:space="preserve">
</t>
        </r>
        <r>
          <rPr>
            <b/>
            <sz val="9"/>
            <color indexed="81"/>
            <rFont val="Tahoma"/>
            <family val="2"/>
          </rPr>
          <t xml:space="preserve">
</t>
        </r>
        <r>
          <rPr>
            <sz val="9"/>
            <color indexed="81"/>
            <rFont val="Tahoma"/>
            <family val="2"/>
          </rPr>
          <t>- Multa y sanción del organismo de control</t>
        </r>
      </text>
    </comment>
    <comment ref="F7" authorId="0" shapeId="0" xr:uid="{00000000-0006-0000-0000-000002000000}">
      <text>
        <r>
          <rPr>
            <b/>
            <sz val="9"/>
            <color indexed="81"/>
            <rFont val="Tahoma"/>
            <family val="2"/>
          </rPr>
          <t xml:space="preserve">USUARIO:
</t>
        </r>
        <r>
          <rPr>
            <sz val="9"/>
            <color indexed="81"/>
            <rFont val="Tahoma"/>
            <family val="2"/>
          </rPr>
          <t xml:space="preserve">
</t>
        </r>
        <r>
          <rPr>
            <b/>
            <sz val="9"/>
            <color indexed="81"/>
            <rFont val="Tahoma"/>
            <family val="2"/>
          </rPr>
          <t>EJEMPLO CAUSA RAÍZ</t>
        </r>
        <r>
          <rPr>
            <sz val="9"/>
            <color indexed="81"/>
            <rFont val="Tahoma"/>
            <family val="2"/>
          </rPr>
          <t xml:space="preserve">
</t>
        </r>
        <r>
          <rPr>
            <b/>
            <sz val="9"/>
            <color indexed="81"/>
            <rFont val="Tahoma"/>
            <family val="2"/>
          </rPr>
          <t xml:space="preserve">
</t>
        </r>
        <r>
          <rPr>
            <sz val="9"/>
            <color indexed="81"/>
            <rFont val="Tahoma"/>
            <family val="2"/>
          </rPr>
          <t xml:space="preserve">- Adquisición de bienes y servicios fuera de los requerimientos normativos.
- Incumplimiento de los requisitos para contratación.
</t>
        </r>
      </text>
    </comment>
    <comment ref="J7" authorId="0" shapeId="0" xr:uid="{00000000-0006-0000-0000-000003000000}">
      <text>
        <r>
          <rPr>
            <b/>
            <sz val="9"/>
            <color indexed="81"/>
            <rFont val="Tahoma"/>
            <family val="2"/>
          </rPr>
          <t>USUARIO:</t>
        </r>
        <r>
          <rPr>
            <sz val="9"/>
            <color indexed="81"/>
            <rFont val="Tahoma"/>
            <family val="2"/>
          </rPr>
          <t xml:space="preserve">
</t>
        </r>
        <r>
          <rPr>
            <b/>
            <sz val="9"/>
            <color indexed="81"/>
            <rFont val="Tahoma"/>
            <family val="2"/>
          </rPr>
          <t xml:space="preserve">EJEMPLO REDACCIÓN RIESGO DE GESTIÓN
</t>
        </r>
        <r>
          <rPr>
            <sz val="9"/>
            <color indexed="81"/>
            <rFont val="Tahoma"/>
            <family val="2"/>
          </rPr>
          <t>Posibilidad de + impacto+causa inmediata+causa raíz</t>
        </r>
        <r>
          <rPr>
            <b/>
            <sz val="9"/>
            <color indexed="81"/>
            <rFont val="Tahoma"/>
            <family val="2"/>
          </rPr>
          <t xml:space="preserve">
</t>
        </r>
        <r>
          <rPr>
            <sz val="9"/>
            <color indexed="81"/>
            <rFont val="Tahoma"/>
            <family val="2"/>
          </rPr>
          <t xml:space="preserve">Posibilidad de afectación económica por multa y sanción del organismo de control, debido la adquisición de bienes y servicios fuera de los requerimientos normativos.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<sst xmlns="http://schemas.openxmlformats.org/spreadsheetml/2006/main" count="793" uniqueCount="274">
  <si>
    <t xml:space="preserve">Referencia </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</si>
  <si>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</si>
  <si>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</si>
  <si>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</si>
  <si>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</si>
  <si>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</si>
  <si>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</si>
  <si>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</si>
  <si>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</si>
  <si>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</si>
  <si>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</si>
  <si>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</si>
  <si>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</si>
  <si>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</si>
  <si>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</si>
  <si>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</si>
  <si>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</si>
  <si>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</si>
  <si>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</si>
  <si>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</si>
  <si>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</si>
  <si>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</si>
  <si>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</si>
  <si>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</si>
  <si>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</si>
  <si>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</si>
  <si>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</si>
  <si>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</si>
  <si>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</si>
  <si>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</si>
  <si>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</si>
  <si>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</si>
  <si>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</si>
  <si>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</si>
  <si>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</si>
  <si>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</si>
  <si>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</si>
  <si>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</si>
  <si>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</si>
  <si>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Impacto 
Inherente</t>
  </si>
  <si>
    <t>Probabilidad Residual Final</t>
  </si>
  <si>
    <t>Impacto Residual Final</t>
  </si>
  <si>
    <t>Zona de Riesgo Inherente</t>
  </si>
  <si>
    <t>Zona de Riesgo Final</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</si>
  <si>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</si>
  <si>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</si>
  <si>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</si>
  <si>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</si>
  <si>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</si>
  <si>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</si>
  <si>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</si>
  <si>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</si>
  <si>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</si>
  <si>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</si>
  <si>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</si>
  <si>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</si>
  <si>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</si>
  <si>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</si>
  <si>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</si>
  <si>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</si>
  <si>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</si>
  <si>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</si>
  <si>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</si>
  <si>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</si>
  <si>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</si>
  <si>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</si>
  <si>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</si>
  <si>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</si>
  <si>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</si>
  <si>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</si>
  <si>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</si>
  <si>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</si>
  <si>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</si>
  <si>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</si>
  <si>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</si>
  <si>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</si>
  <si>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</si>
  <si>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</si>
  <si>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</si>
  <si>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</si>
  <si>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</si>
  <si>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</si>
  <si>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</si>
  <si>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</si>
  <si>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</si>
  <si>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</si>
  <si>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</si>
  <si>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</si>
  <si>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</si>
  <si>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</si>
  <si>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</si>
  <si>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</si>
  <si>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</si>
  <si>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</si>
  <si>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</si>
  <si>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</si>
  <si>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</si>
  <si>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</si>
  <si>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</si>
  <si>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</si>
  <si>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</si>
  <si>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</si>
  <si>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</si>
  <si>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</si>
  <si>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</si>
  <si>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</si>
  <si>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</si>
  <si>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</si>
  <si>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</si>
  <si>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</si>
  <si>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</si>
  <si>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</si>
  <si>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</si>
  <si>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</si>
  <si>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</si>
  <si>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</si>
  <si>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</si>
  <si>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</si>
  <si>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</si>
  <si>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</si>
  <si>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</si>
  <si>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</si>
  <si>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</si>
  <si>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</si>
  <si>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</si>
  <si>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</si>
  <si>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</si>
  <si>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</si>
  <si>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</si>
  <si>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</si>
  <si>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</si>
  <si>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</si>
  <si>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</si>
  <si>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</si>
  <si>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</si>
  <si>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</si>
  <si>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</si>
  <si>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</si>
  <si>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</si>
  <si>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</si>
  <si>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</si>
  <si>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</si>
  <si>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</si>
  <si>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</si>
  <si>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</si>
  <si>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</si>
  <si>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</si>
  <si>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</si>
  <si>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</si>
  <si>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</si>
  <si>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</si>
  <si>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Proceso</t>
  </si>
  <si>
    <t>Dependencia</t>
  </si>
  <si>
    <t xml:space="preserve">Impacto 
</t>
  </si>
  <si>
    <r>
      <t xml:space="preserve">Causa Inmediata
</t>
    </r>
    <r>
      <rPr>
        <sz val="11"/>
        <color theme="1"/>
        <rFont val="Arial Narrow"/>
        <family val="2"/>
      </rPr>
      <t>¿Cómo?</t>
    </r>
  </si>
  <si>
    <r>
      <t xml:space="preserve">Causa Raíz
</t>
    </r>
    <r>
      <rPr>
        <sz val="11"/>
        <color theme="1"/>
        <rFont val="Arial Narrow"/>
        <family val="2"/>
      </rPr>
      <t>¿Por qué?</t>
    </r>
  </si>
  <si>
    <r>
      <t xml:space="preserve">Tipología del riesgo
</t>
    </r>
    <r>
      <rPr>
        <sz val="11"/>
        <color theme="1"/>
        <rFont val="Arial Narrow"/>
        <family val="2"/>
      </rPr>
      <t>(Gestion o Seguridad de la Información)</t>
    </r>
  </si>
  <si>
    <r>
      <t xml:space="preserve">Clasificación del Riesgo 
</t>
    </r>
    <r>
      <rPr>
        <sz val="11"/>
        <color rgb="FFFF0000"/>
        <rFont val="Arial Narrow"/>
        <family val="2"/>
      </rPr>
      <t>aplican para riesgos de gestión</t>
    </r>
  </si>
  <si>
    <t>Descripción del riesgo</t>
  </si>
  <si>
    <t>DEPENDENCIA</t>
  </si>
  <si>
    <t>PROCESO</t>
  </si>
  <si>
    <t>CLASIFICACIÓN DEL RIESGO</t>
  </si>
  <si>
    <t>ESTADO</t>
  </si>
  <si>
    <t>TIPO</t>
  </si>
  <si>
    <t>Oficina Asesora de Planeación</t>
  </si>
  <si>
    <t>Direccionamiento Estratégico</t>
  </si>
  <si>
    <t>Gestión</t>
  </si>
  <si>
    <t>Oficina Asesora Jurídica</t>
  </si>
  <si>
    <t>Gestión de la Información</t>
  </si>
  <si>
    <t>Seguridad de la información</t>
  </si>
  <si>
    <t>Oficina Asesora de Comunicaciones</t>
  </si>
  <si>
    <t>Gestión de Análisis, Calidad e Innovación</t>
  </si>
  <si>
    <t>Subdirección Técnica de Información</t>
  </si>
  <si>
    <t>Gestión de Fortalecimiento</t>
  </si>
  <si>
    <t>Subdirección Técnica de Análisis, Calidad e Innovación</t>
  </si>
  <si>
    <t>Gestión del Talento Humano</t>
  </si>
  <si>
    <t>Subdirección Técnica de Fortalecimiento</t>
  </si>
  <si>
    <t>Gestión Financiera</t>
  </si>
  <si>
    <t>Subdirección Técnica de Gestión Corporativa</t>
  </si>
  <si>
    <t>Gestión Contractual y Adquisiciones</t>
  </si>
  <si>
    <t>Oficina Asesora de Control Interno de Gestión</t>
  </si>
  <si>
    <t>Gestión Documental</t>
  </si>
  <si>
    <t>Subdirección General</t>
  </si>
  <si>
    <t>Gestión Administrativa</t>
  </si>
  <si>
    <t>Servicio de Atención al Ciudadano</t>
  </si>
  <si>
    <t>Control Interno Disciplinario</t>
  </si>
  <si>
    <t>Mejoramiento Continuo</t>
  </si>
  <si>
    <r>
      <t xml:space="preserve">Activo de información
</t>
    </r>
    <r>
      <rPr>
        <sz val="11"/>
        <color rgb="FFFF0000"/>
        <rFont val="Arial Narrow"/>
        <family val="2"/>
      </rPr>
      <t>solo aplica para riesgos de seguridad de la información</t>
    </r>
  </si>
  <si>
    <t>MAPA DE CALOR</t>
  </si>
  <si>
    <t/>
  </si>
  <si>
    <t>UNIDAD ADMINISTRATIVA ESPECIAL DE ALIMENTACIÓN ESCOLAR</t>
  </si>
  <si>
    <t>OFICINA ASESORA DE PLANEACIÓN</t>
  </si>
  <si>
    <t>N/A</t>
  </si>
  <si>
    <t>EVITAR</t>
  </si>
  <si>
    <t>REDUCIR - MITIGAR
REDUCIR - COMPARTIR</t>
  </si>
  <si>
    <t>ACEPTAR</t>
  </si>
  <si>
    <t>Inconsistencias en la asignación de recursos destinados a cofinanciar la operación del PAE</t>
  </si>
  <si>
    <t>Falta de competencia, conocimiento y experiencia del personal contratado.</t>
  </si>
  <si>
    <t>Falla en la correcta generación y flujo normal de la información que se traduzca en pérdida de confidencialidad, fugas, inconsistencia y/o mala calidad de la información</t>
  </si>
  <si>
    <t xml:space="preserve">
Perdida de disponibilidad, Integridad y confidencialidad de la información
 </t>
  </si>
  <si>
    <t>El riesgo afecta la imagen de la entidad internamente, de conocimiento general, nivel interno, de junta directiva y accionistas y/o de provedores</t>
  </si>
  <si>
    <t>Incumplimiento de los objetivos y metas institucionales</t>
  </si>
  <si>
    <t xml:space="preserve">
Posibilidad de pérdida reputacional por el incumplimiento de los objetivos y metas institucionales, debido al establecimiento de lineamientos estratégicos que no orientan a la entidad de manera pertinente.</t>
  </si>
  <si>
    <t>Establecimiento de lineamientos estratégicos que no orientan a la entidad de manera pertinente</t>
  </si>
  <si>
    <t>Reprocesos y deficiencias en servicios tecnológicos</t>
  </si>
  <si>
    <t xml:space="preserve">
Definición incorrecta de las líneas estratégicas de gobierno, arquitectura y servicios tecnológicos TI</t>
  </si>
  <si>
    <t>Posibilidad de pérdida económica y reputacional por  reprocesos y deficiencias en servicios tecnológicos, debido a la  definición incorrecta de las líneas estratégicas de gobierno, arquitectura y servicios tecnológicos TI.</t>
  </si>
  <si>
    <t>Profesionales Subdirección Técnica de Información</t>
  </si>
  <si>
    <t>Incumplimiento de la ejecución al plan de asistencia técnica.</t>
  </si>
  <si>
    <t>Cambios administrativos y dinámicas en las entidades territoriales.</t>
  </si>
  <si>
    <t xml:space="preserve">Posibilidad de pérdida reputacional por el incumplimiento de la ejecución al plan de asistencia técnica,  debido a los cambios administrativos y dinámicas en las entidades territoriales. </t>
  </si>
  <si>
    <t xml:space="preserve">Subdirección de Fortalecimiento (Eje Fortalecimiento territorial, Eje Transparencia, Eje Financiamiento)
</t>
  </si>
  <si>
    <t>Queja o reclamo de los grupos de valor externos e internos</t>
  </si>
  <si>
    <t>Asesor de Comunicaciones</t>
  </si>
  <si>
    <t>Posibilidad de pérdida reputacional por inconsistencias en la asignación de recursos destinados a cofinanciar la operación del Programa de Alimentación Escolar, debido a la  inexactitud de información de las fuentes oficiales o por errores de digitación.</t>
  </si>
  <si>
    <t>Falencias en la aplicación de criteros para realizar la auditoría</t>
  </si>
  <si>
    <t>Inadecuada interpretación y poco conocimiento de los lineamientos técnicos y administrativos del programa</t>
  </si>
  <si>
    <t>Incumplimiento en las obligaciones contractuales</t>
  </si>
  <si>
    <t>Historial de Cambios </t>
  </si>
  <si>
    <t>Versión </t>
  </si>
  <si>
    <t>Observaciones </t>
  </si>
  <si>
    <t>Fecha </t>
  </si>
  <si>
    <t>1 </t>
  </si>
  <si>
    <t xml:space="preserve">Se crea el documento </t>
  </si>
  <si>
    <t>Inexactitud de información de las fuentes oficiales o  errores de digitación</t>
  </si>
  <si>
    <t>Ataques externos, deficiencias de interoperabilidad, errores humanos, fallos de comunicación y/o bugs de programación</t>
  </si>
  <si>
    <t>El profesional especializado se encarga de verificar el dimensionamiento de los equipos para responder a las necesidades de TI de la UApA y sus proyecciones, a través de listas de chequeo y seguimiento de la infraestructura con la que cuenta la Entidad</t>
  </si>
  <si>
    <t>Documentar y adoptar los procedimientos relacionados con seguridad de la información.</t>
  </si>
  <si>
    <t xml:space="preserve">Incumplimiento de la ejecución del plan de auditorías internas  programado </t>
  </si>
  <si>
    <t>La Asesora de Control Interno de Gestión de la UApA, define el plan de auditoria interna, basado en riesgos; presenta para aprobación del Comité Institucional de Coordinación de Control interno para su aprobación; validando los recursos humanos y técnicos requeridos para su ejecución.</t>
  </si>
  <si>
    <t>Sanción administrativa o económica por parte del organo de control</t>
  </si>
  <si>
    <t>Incumplimiento en la presentación o seguimiento oportuno de los planes de mejoramiento suscritos por la Entidad</t>
  </si>
  <si>
    <t>El Comité Institucional de Gestión y Desempeño verifica de manera trimestral el avance y cumplimiento de las acciones establecidas en los diferentes planes institucionales para la toma de decisiones. Este seguimiento queda registrado en acta de reunión</t>
  </si>
  <si>
    <t>Falencias en la aplicación de los nuevos lineamientos para realizar la auditoría</t>
  </si>
  <si>
    <t>Segundo semestre 2022</t>
  </si>
  <si>
    <t xml:space="preserve">
Posibilidad de pérdida económica y reputacional por falencias en la aplicación de los nuevos lineamientos para realizar la auditoría, debido a la inadecuada interpretación y poco conocimiento de los lineamientos técnicos y administrativos del programa</t>
  </si>
  <si>
    <t>Falta de talento humano y/o planeación en el proceso.</t>
  </si>
  <si>
    <t>Posibilidad de pérdida económica o reputacional por sanción administrativa o económica por parte del organo de control, debido al incumplimiento en la presentación o seguimiento oportuno de los planes de mejoramiento suscritos por la Entidad</t>
  </si>
  <si>
    <t>Primer semestre 2022</t>
  </si>
  <si>
    <t>*Revisar y actualizar de los lineamientos de publicación en los diferentes canales de comunicación de la UApA. 
*Socializar los lineamientos y procedimiento de Gestión de Comunicaciones internas y externa</t>
  </si>
  <si>
    <t>Cuando se requiera o identifique la necesidad</t>
  </si>
  <si>
    <t>Enero de 2022 </t>
  </si>
  <si>
    <t>Versión 1</t>
  </si>
  <si>
    <t xml:space="preserve">La asesora de control interno  gestiona con las dependencias de la Unidad la presentación oportuna de cada una de las acciones correctivas que deben proponerse al informe definitivo de auditoría.
</t>
  </si>
  <si>
    <t xml:space="preserve">Publicación de información en los canales institucionales que no cumplan con los lineamientos establecido </t>
  </si>
  <si>
    <t xml:space="preserve">Posibilidad de pérdida reputacional por el incumplimiento en la ejecución del plan de auditorías internas programado, debido a la falta de talento humano y/o planeación en el proceso.
</t>
  </si>
  <si>
    <t xml:space="preserve">El profesional de la Subdirección de Información realiza el seguimiento estratégico de seguridad de la información de manera anual (copia de seguridad y respaldo de la información en la nube de Office 365, control de seguridad perimetral a los aplicativos de la Unidad, plataforma de captura de datos secundaria que mitigue problemas de gobierno de datos, validación de procesos de generación de la información, verificación de salidas de información institucional.) </t>
  </si>
  <si>
    <t>Programar asistencia técnica que involucre al Secretario de Educación con el fin de mantener el fortalecimiento territorial oportuno.</t>
  </si>
  <si>
    <t xml:space="preserve">Posibilidad de pérdida reputacional por queja o reclamo de los grupos de valor externos e internos debido a la publicación de información en los canales institucionales que no cumplan con los lineamientos establecidos  </t>
  </si>
  <si>
    <t xml:space="preserve">De acuerdo con la información suministrada por el Comunicador Social de la entidad, el Asesor de Comunicaciones revisa y verifica si la solicitud contiene la información necesaria de acuerdo con la elaboración, redacción, y/o diseño de la pieza comunicativa según los criterios establecidos para la publicación en los diferentes canales oficiales de la Unidad, y de manera mensual realiza un informe de solicitudes. </t>
  </si>
  <si>
    <t>¿El control es efectivo?</t>
  </si>
  <si>
    <t>SI/NO</t>
  </si>
  <si>
    <t>¿El riesgo se materializó?</t>
  </si>
  <si>
    <t>Seguimiento Control Interno (3era línea de defensa)</t>
  </si>
  <si>
    <t xml:space="preserve">
Confrontar semestralmente el ejercicio de asignación de recursos, contra la información reportada por las Entidades territoriales en la plataforma CHIP - categoría UApA PAE, a fin de identificar el % de apropiación y % de ejecución presupuestal tanto de recursos nacionales como recursos propios aportados por las E.T. </t>
  </si>
  <si>
    <t xml:space="preserve">
Los profesionales de la Subdirección de Fortalecimiento verifican trimestralmente a través del seguimiento a la operación del programa, los posibles cambios que se reflejarían en la falta de apropiación de la norma de las entidades territoriales. La acción trimestral queda registrada en el directorio de líderes PAE y la cantidad de asistencias técnicas en el mismo tema por entidad territorial
</t>
  </si>
  <si>
    <t>El profesional especializado realiza la matriz de distribución de recursos acorde con los criterios definidos y aprobados por el Consejo Directivo a inicios de cada año y/o por lineamientos desde la dirección general, para dar continuidad con el trámite de asignación; en caso de encontrar alguna observación se devuelve y se comunica lo pertinente al profesional para los respectivos ajustes. Aprobado el ejercicio de distribución se expide la resolución de asignación de recursos a las ETC.</t>
  </si>
  <si>
    <t>El equipo evaluador designado verifica en el proceso pre-contractual, que los perfiles de los profesionales a contratar cumplan con los requisitos y experiencia necesaria para desempeñar el rol, y garantiza que el personal que va a realizar la auditoría este plenamente capacitado.
Por otro lado, al iniciar el contrato el supervisor revisa la totalidad de las hojas de vida y así mismo da el aval para dar continuidad o no, registrando lo pertinente en el informe preliminar y definitivo.</t>
  </si>
  <si>
    <t>Mapa de riesgos de gestión y de seguridad de la información - vigencia 2023 - Guía V5 DAFP</t>
  </si>
  <si>
    <t xml:space="preserve">
- Bases de datos
- Documentos confidenciales 
- Documentos que genera la UApA
- Software propiedad intelectual de la UApA
- Página(s) Web administradas por la UApA
- Sistemas de gestión de la información, entre otros</t>
  </si>
  <si>
    <t>Omisión o extralimitación de los deberes de los funcionarios conforme al manual de funciones asociados al proceso.</t>
  </si>
  <si>
    <t>manual</t>
  </si>
  <si>
    <t>2. Realizar el seguimiento a las actividades incluidas en la estrategia de conflicto de interes planteada para la vigencia</t>
  </si>
  <si>
    <t>Deficiencia en el cumplimiento de las obligaciones del supervisor definidas en el manual de contratación de la Entidad
Deficiencia en el cumplimiento de las obligaciones como interventor definidas en el contrato</t>
  </si>
  <si>
    <t>1. Divulgar y aplicar del Código de Integridad Institucional.
2. Realizar el seguimiento al cumplimiento de los compromisos concertados por los servidores públicos</t>
  </si>
  <si>
    <t>Profesional con funciones de talento humano</t>
  </si>
  <si>
    <t>Realizar seguimiento al uso de los formatos establecidos en el procedimiento de gestión de contractual y postcontractual, en especial los formatos de informe de supervisión de contrato e informe de ejecución y cumplimiento de obligaciones.</t>
  </si>
  <si>
    <t>1. Fortalecer la capacidad de los profesionales de la Unidad para el ejercicio de la supervisión a través de la programación de 2 capacitaciones de supervisión.</t>
  </si>
  <si>
    <t>Subdirector de Gestión Corporativa</t>
  </si>
  <si>
    <t>Realizar por parte de la Subdirección Técnica de Gestión Corporativa seguimiento al cumplimiento de los compromisos concertados por los servidores de la Unidad y difusión de los valores del código de integridad de la entidad, y así, evitar prácticas profesionales que los lleven a incurrir en incumplimientos de los deberes y obligaciones del servidor público</t>
  </si>
  <si>
    <t>Falta de aplicación del código de integridad de la Unidad</t>
  </si>
  <si>
    <t>Posibilidad de pérdida reputacional por omisión o extralimitación de los deberes de los funcionarios, debido a la falta de aplicación del código de integridad de la Unidad.</t>
  </si>
  <si>
    <t xml:space="preserve">
Posibilidad de pérdida económica y reputacional por incumplimiento de las funciones descritas en el Manual de Contratación por parte de los supervisores, debido a   deficiencias en el seguimiento del cumplimiento del contractual</t>
  </si>
  <si>
    <t>Inadecuada supervisión sobre los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</si>
</sst>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28"/>
      <color rgb="FF000000"/>
      <name val="Calibri"/>
      <family val="2"/>
    </font>
    <font>
      <b/>
      <sz val="36"/>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1"/>
      <color rgb="FFFF0000"/>
      <name val="Arial Narrow"/>
      <family val="2"/>
    </font>
    <font>
      <b/>
      <sz val="9"/>
      <color indexed="81"/>
      <name val="Tahoma"/>
      <family val="2"/>
    </font>
    <font>
      <sz val="9"/>
      <color indexed="81"/>
      <name val="Tahoma"/>
      <family val="2"/>
    </font>
    <font>
      <b/>
      <sz val="12"/>
      <color theme="0"/>
      <name val="Arial Narrow"/>
      <family val="2"/>
    </font>
    <font>
      <b/>
      <sz val="16"/>
      <color theme="1"/>
      <name val="Arial Narrow"/>
      <family val="2"/>
    </font>
    <font>
      <sz val="22"/>
      <color theme="1"/>
      <name val="Arial Narrow"/>
      <family val="2"/>
    </font>
    <font>
      <sz val="18"/>
      <color theme="1"/>
      <name val="Calibri"/>
      <family val="2"/>
      <scheme val="minor"/>
    </font>
    <font>
      <b/>
      <sz val="14"/>
      <color theme="1"/>
      <name val="Calibri"/>
      <family val="2"/>
      <scheme val="minor"/>
    </font>
    <font>
      <b/>
      <sz val="11"/>
      <color theme="1"/>
      <name val="Arial"/>
      <family val="2"/>
    </font>
    <font>
      <sz val="11"/>
      <color theme="1"/>
      <name val="Arial"/>
      <family val="2"/>
    </font>
    <font>
      <b/>
      <sz val="11"/>
      <name val="Arial Narrow"/>
      <family val="2"/>
    </font>
    <font>
      <sz val="11"/>
      <color theme="0" tint="-0.34998626667073579"/>
      <name val="Arial Narrow"/>
      <family val="2"/>
    </font>
  </fonts>
  <fills count="2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5F6DEF"/>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rgb="FFE3FA90"/>
        <bgColor indexed="64"/>
      </patternFill>
    </fill>
    <fill>
      <patternFill patternType="solid">
        <fgColor theme="0" tint="-0.34998626667073579"/>
        <bgColor indexed="64"/>
      </patternFill>
    </fill>
    <fill>
      <patternFill patternType="solid">
        <fgColor theme="2"/>
        <bgColor indexed="64"/>
      </patternFill>
    </fill>
    <fill>
      <patternFill patternType="solid">
        <fgColor theme="7" tint="0.59999389629810485"/>
        <bgColor indexed="64"/>
      </patternFill>
    </fill>
  </fills>
  <borders count="51">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uble">
        <color theme="0"/>
      </right>
      <top style="double">
        <color theme="0"/>
      </top>
      <bottom/>
      <diagonal/>
    </border>
    <border>
      <left style="double">
        <color theme="0"/>
      </left>
      <right/>
      <top style="double">
        <color theme="0"/>
      </top>
      <bottom/>
      <diagonal/>
    </border>
    <border>
      <left style="double">
        <color theme="0"/>
      </left>
      <right/>
      <top/>
      <bottom/>
      <diagonal/>
    </border>
    <border>
      <left style="double">
        <color indexed="64"/>
      </left>
      <right style="double">
        <color theme="0"/>
      </right>
      <top/>
      <bottom/>
      <diagonal/>
    </border>
    <border>
      <left style="dashed">
        <color theme="9" tint="-0.24994659260841701"/>
      </left>
      <right/>
      <top style="thin">
        <color indexed="64"/>
      </top>
      <bottom style="dashed">
        <color theme="9" tint="-0.24994659260841701"/>
      </bottom>
      <diagonal/>
    </border>
    <border>
      <left/>
      <right/>
      <top style="thin">
        <color indexed="64"/>
      </top>
      <bottom style="dashed">
        <color theme="9" tint="-0.24994659260841701"/>
      </bottom>
      <diagonal/>
    </border>
    <border>
      <left/>
      <right style="dashed">
        <color theme="9" tint="-0.24994659260841701"/>
      </right>
      <top style="thin">
        <color indexed="64"/>
      </top>
      <bottom style="dashed">
        <color theme="9" tint="-0.24994659260841701"/>
      </bottom>
      <diagonal/>
    </border>
    <border>
      <left style="double">
        <color indexed="64"/>
      </left>
      <right style="double">
        <color indexed="64"/>
      </right>
      <top style="double">
        <color indexed="64"/>
      </top>
      <bottom style="double">
        <color indexed="64"/>
      </bottom>
      <diagonal/>
    </border>
    <border>
      <left style="double">
        <color theme="0"/>
      </left>
      <right/>
      <top/>
      <bottom style="double">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4" fillId="0" borderId="0" applyFont="0" applyFill="0" applyBorder="0" applyAlignment="0" applyProtection="0"/>
    <xf numFmtId="0" fontId="41" fillId="0" borderId="0"/>
    <xf numFmtId="0" fontId="42" fillId="0" borderId="0"/>
    <xf numFmtId="0" fontId="5" fillId="0" borderId="0"/>
  </cellStyleXfs>
  <cellXfs count="36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25" fillId="0" borderId="0" xfId="0" applyFont="1" applyFill="1" applyAlignment="1">
      <alignment vertical="center"/>
    </xf>
    <xf numFmtId="0" fontId="26" fillId="0" borderId="0" xfId="0" applyFont="1" applyFill="1"/>
    <xf numFmtId="0" fontId="24" fillId="0" borderId="0" xfId="0" applyFont="1"/>
    <xf numFmtId="0" fontId="0" fillId="0" borderId="0" xfId="0" pivotButton="1"/>
    <xf numFmtId="0" fontId="12" fillId="0" borderId="0" xfId="0" applyFont="1" applyBorder="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2"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2"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2"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0" fillId="3" borderId="0" xfId="0" applyFill="1"/>
    <xf numFmtId="0" fontId="16" fillId="3" borderId="0" xfId="0" applyFont="1" applyFill="1" applyAlignment="1">
      <alignment vertical="center"/>
    </xf>
    <xf numFmtId="0" fontId="5" fillId="3" borderId="0" xfId="0" applyFont="1" applyFill="1"/>
    <xf numFmtId="0" fontId="33" fillId="3" borderId="0" xfId="0" applyFont="1" applyFill="1"/>
    <xf numFmtId="0" fontId="34" fillId="3" borderId="20" xfId="0" applyFont="1" applyFill="1" applyBorder="1" applyAlignment="1">
      <alignment horizontal="center" vertical="center" wrapText="1" readingOrder="1"/>
    </xf>
    <xf numFmtId="0" fontId="35" fillId="3" borderId="20" xfId="0" applyFont="1" applyFill="1" applyBorder="1" applyAlignment="1">
      <alignment horizontal="justify" vertical="center" wrapText="1" readingOrder="1"/>
    </xf>
    <xf numFmtId="9" fontId="34" fillId="3" borderId="29" xfId="0" applyNumberFormat="1"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5" fillId="3" borderId="19" xfId="0" applyFont="1" applyFill="1" applyBorder="1" applyAlignment="1">
      <alignment horizontal="justify" vertical="center" wrapText="1" readingOrder="1"/>
    </xf>
    <xf numFmtId="9" fontId="34" fillId="3" borderId="24" xfId="0" applyNumberFormat="1" applyFont="1" applyFill="1" applyBorder="1" applyAlignment="1">
      <alignment horizontal="center" vertical="center" wrapText="1" readingOrder="1"/>
    </xf>
    <xf numFmtId="0" fontId="35" fillId="3" borderId="24"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35" fillId="3" borderId="26" xfId="0" applyFont="1" applyFill="1" applyBorder="1" applyAlignment="1">
      <alignment horizontal="justify" vertical="center" wrapText="1" readingOrder="1"/>
    </xf>
    <xf numFmtId="0" fontId="35" fillId="3" borderId="27" xfId="0" applyFont="1" applyFill="1" applyBorder="1" applyAlignment="1">
      <alignment horizontal="center" vertical="center" wrapText="1" readingOrder="1"/>
    </xf>
    <xf numFmtId="0" fontId="40" fillId="3" borderId="0" xfId="0" applyFont="1" applyFill="1"/>
    <xf numFmtId="0" fontId="34" fillId="14" borderId="31" xfId="0" applyFont="1" applyFill="1" applyBorder="1" applyAlignment="1">
      <alignment horizontal="center" vertical="center" wrapText="1" readingOrder="1"/>
    </xf>
    <xf numFmtId="0" fontId="34" fillId="14" borderId="32" xfId="0" applyFont="1" applyFill="1" applyBorder="1" applyAlignment="1">
      <alignment horizontal="center" vertical="center" wrapText="1" readingOrder="1"/>
    </xf>
    <xf numFmtId="0" fontId="13" fillId="3" borderId="0" xfId="0" applyFont="1" applyFill="1"/>
    <xf numFmtId="0" fontId="28"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32" fillId="0" borderId="0" xfId="0" applyFont="1" applyBorder="1" applyAlignment="1">
      <alignment horizontal="justify" vertical="center" wrapText="1"/>
    </xf>
    <xf numFmtId="0" fontId="35" fillId="0" borderId="0" xfId="0" applyFont="1" applyBorder="1" applyAlignment="1">
      <alignment horizontal="justify" vertical="center" wrapText="1"/>
    </xf>
    <xf numFmtId="0" fontId="32" fillId="0" borderId="0" xfId="0" applyFont="1" applyBorder="1" applyAlignment="1">
      <alignment horizontal="justify" vertical="center"/>
    </xf>
    <xf numFmtId="0" fontId="32" fillId="0" borderId="0" xfId="0" applyFont="1" applyAlignment="1">
      <alignment horizontal="justify" vertical="center"/>
    </xf>
    <xf numFmtId="0" fontId="0" fillId="0" borderId="0" xfId="0" applyAlignment="1">
      <alignment horizontal="justify" vertical="center"/>
    </xf>
    <xf numFmtId="0" fontId="4" fillId="15" borderId="19" xfId="0" applyFont="1" applyFill="1" applyBorder="1" applyAlignment="1">
      <alignment horizontal="center" vertical="center" textRotation="90"/>
    </xf>
    <xf numFmtId="0" fontId="1" fillId="0" borderId="19" xfId="0" applyFont="1" applyBorder="1" applyAlignment="1" applyProtection="1">
      <alignment horizontal="center" vertical="top"/>
    </xf>
    <xf numFmtId="0" fontId="6" fillId="0" borderId="19" xfId="0" applyFont="1" applyBorder="1" applyAlignment="1" applyProtection="1">
      <alignment horizontal="justify" vertical="top" wrapText="1"/>
      <protection locked="0"/>
    </xf>
    <xf numFmtId="0" fontId="1" fillId="0" borderId="19" xfId="0" applyFont="1" applyBorder="1" applyAlignment="1" applyProtection="1">
      <alignment horizontal="center" vertical="top"/>
      <protection hidden="1"/>
    </xf>
    <xf numFmtId="0" fontId="1" fillId="0" borderId="19" xfId="0" applyFont="1" applyBorder="1" applyAlignment="1" applyProtection="1">
      <alignment horizontal="center" vertical="top" textRotation="90"/>
      <protection locked="0"/>
    </xf>
    <xf numFmtId="9" fontId="1" fillId="0" borderId="19" xfId="0" applyNumberFormat="1" applyFont="1" applyBorder="1" applyAlignment="1" applyProtection="1">
      <alignment horizontal="center" vertical="top"/>
      <protection hidden="1"/>
    </xf>
    <xf numFmtId="164" fontId="1" fillId="0" borderId="19" xfId="1" applyNumberFormat="1" applyFont="1" applyBorder="1" applyAlignment="1">
      <alignment horizontal="center" vertical="top"/>
    </xf>
    <xf numFmtId="0" fontId="4" fillId="0" borderId="19" xfId="0" applyFont="1" applyFill="1" applyBorder="1" applyAlignment="1" applyProtection="1">
      <alignment horizontal="center" vertical="top" textRotation="90" wrapText="1"/>
      <protection hidden="1"/>
    </xf>
    <xf numFmtId="0" fontId="4" fillId="0" borderId="19" xfId="0" applyFont="1" applyBorder="1" applyAlignment="1" applyProtection="1">
      <alignment horizontal="center" vertical="top" textRotation="90"/>
      <protection hidden="1"/>
    </xf>
    <xf numFmtId="0" fontId="1" fillId="0" borderId="19" xfId="0" applyFont="1" applyBorder="1" applyAlignment="1" applyProtection="1">
      <alignment horizontal="center" vertical="top" wrapText="1"/>
      <protection locked="0"/>
    </xf>
    <xf numFmtId="0" fontId="1" fillId="0" borderId="19" xfId="0" applyFont="1" applyBorder="1" applyAlignment="1" applyProtection="1">
      <alignment horizontal="center" vertical="top"/>
      <protection locked="0"/>
    </xf>
    <xf numFmtId="14" fontId="1" fillId="0" borderId="19" xfId="0" applyNumberFormat="1" applyFont="1" applyBorder="1" applyAlignment="1" applyProtection="1">
      <alignment horizontal="center" vertical="top"/>
      <protection locked="0"/>
    </xf>
    <xf numFmtId="0" fontId="1" fillId="0" borderId="19" xfId="0" applyFont="1" applyBorder="1" applyAlignment="1" applyProtection="1">
      <alignment horizontal="justify" vertical="top"/>
      <protection locked="0"/>
    </xf>
    <xf numFmtId="164" fontId="1" fillId="9" borderId="19" xfId="1" applyNumberFormat="1" applyFont="1" applyFill="1" applyBorder="1" applyAlignment="1">
      <alignment horizontal="center" vertical="top"/>
    </xf>
    <xf numFmtId="0" fontId="1" fillId="0" borderId="0" xfId="0" applyFont="1" applyAlignment="1">
      <alignment wrapText="1"/>
    </xf>
    <xf numFmtId="0" fontId="1" fillId="0" borderId="0" xfId="0" applyFont="1" applyAlignment="1">
      <alignment horizontal="center" vertical="center" wrapText="1"/>
    </xf>
    <xf numFmtId="0" fontId="4" fillId="22" borderId="19" xfId="0" applyFont="1" applyFill="1" applyBorder="1" applyAlignment="1">
      <alignment horizontal="center" vertical="center" textRotation="90"/>
    </xf>
    <xf numFmtId="0" fontId="1" fillId="0" borderId="19"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0" borderId="19" xfId="0" applyFont="1" applyBorder="1" applyAlignment="1" applyProtection="1">
      <alignment horizontal="center" vertical="center"/>
      <protection hidden="1"/>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164" fontId="1" fillId="0" borderId="19" xfId="1" applyNumberFormat="1" applyFont="1" applyBorder="1" applyAlignment="1">
      <alignment horizontal="center" vertical="center"/>
    </xf>
    <xf numFmtId="0" fontId="4" fillId="0" borderId="19" xfId="0" applyFont="1" applyFill="1" applyBorder="1" applyAlignment="1" applyProtection="1">
      <alignment horizontal="center" vertical="center" textRotation="90" wrapText="1"/>
      <protection hidden="1"/>
    </xf>
    <xf numFmtId="0" fontId="4" fillId="0" borderId="19" xfId="0" applyFont="1" applyBorder="1" applyAlignment="1" applyProtection="1">
      <alignment horizontal="center" vertical="center" textRotation="90"/>
      <protection hidden="1"/>
    </xf>
    <xf numFmtId="0" fontId="2" fillId="0" borderId="19" xfId="0" applyFont="1" applyBorder="1" applyAlignment="1" applyProtection="1">
      <alignment horizontal="justify" vertical="center" wrapText="1"/>
      <protection locked="0"/>
    </xf>
    <xf numFmtId="0" fontId="2"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xf>
    <xf numFmtId="0" fontId="1" fillId="0" borderId="19" xfId="0" applyFont="1" applyBorder="1" applyAlignment="1" applyProtection="1">
      <alignment horizontal="center" vertical="center"/>
    </xf>
    <xf numFmtId="0" fontId="2"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justify" vertical="top" wrapText="1"/>
      <protection locked="0"/>
    </xf>
    <xf numFmtId="0" fontId="1" fillId="0" borderId="19" xfId="0" applyFont="1" applyBorder="1" applyAlignment="1" applyProtection="1">
      <alignment horizontal="center" vertical="center"/>
    </xf>
    <xf numFmtId="0" fontId="51" fillId="0" borderId="41" xfId="0" applyFont="1" applyBorder="1" applyAlignment="1">
      <alignment horizontal="center" vertical="center" wrapText="1"/>
    </xf>
    <xf numFmtId="0" fontId="52" fillId="0" borderId="41" xfId="0" applyFont="1" applyBorder="1" applyAlignment="1">
      <alignment horizontal="center" vertical="center" wrapText="1"/>
    </xf>
    <xf numFmtId="0" fontId="52" fillId="0" borderId="41" xfId="0" applyFont="1" applyBorder="1" applyAlignment="1">
      <alignment horizontal="justify" vertical="center" wrapText="1"/>
    </xf>
    <xf numFmtId="0" fontId="52" fillId="0" borderId="41" xfId="0" applyFont="1" applyBorder="1" applyAlignment="1">
      <alignment horizontal="center" vertical="center"/>
    </xf>
    <xf numFmtId="0" fontId="2" fillId="3" borderId="19" xfId="0" applyFont="1" applyFill="1" applyBorder="1" applyAlignment="1" applyProtection="1">
      <alignment horizontal="center" vertical="center" wrapText="1"/>
      <protection locked="0"/>
    </xf>
    <xf numFmtId="0" fontId="1" fillId="0" borderId="19" xfId="0" applyFont="1" applyBorder="1" applyAlignment="1" applyProtection="1">
      <alignment horizontal="center" vertical="top"/>
      <protection locked="0"/>
    </xf>
    <xf numFmtId="0" fontId="1" fillId="0" borderId="19" xfId="0" applyFont="1" applyBorder="1" applyAlignment="1" applyProtection="1">
      <alignment horizontal="center" vertical="top" wrapText="1"/>
      <protection locked="0"/>
    </xf>
    <xf numFmtId="0" fontId="2" fillId="0" borderId="19" xfId="0" applyFont="1" applyBorder="1" applyAlignment="1" applyProtection="1">
      <alignment horizontal="justify" vertical="top" wrapText="1"/>
      <protection locked="0"/>
    </xf>
    <xf numFmtId="0" fontId="2" fillId="0" borderId="19" xfId="0" applyFont="1" applyBorder="1" applyAlignment="1" applyProtection="1">
      <alignment horizontal="justify" vertical="top"/>
      <protection locked="0"/>
    </xf>
    <xf numFmtId="0" fontId="54" fillId="0" borderId="19" xfId="0" applyFont="1" applyBorder="1" applyAlignment="1" applyProtection="1">
      <alignment horizontal="justify" vertical="center" wrapText="1"/>
      <protection locked="0"/>
    </xf>
    <xf numFmtId="0" fontId="2" fillId="0" borderId="19" xfId="0" applyFont="1" applyBorder="1" applyAlignment="1" applyProtection="1">
      <alignment horizontal="justify" vertical="center"/>
      <protection locked="0"/>
    </xf>
    <xf numFmtId="0" fontId="4" fillId="0" borderId="19" xfId="0" applyFont="1" applyBorder="1" applyAlignment="1" applyProtection="1">
      <alignment horizontal="center" vertical="center"/>
    </xf>
    <xf numFmtId="0" fontId="4" fillId="0" borderId="0" xfId="0" applyFont="1"/>
    <xf numFmtId="14" fontId="2" fillId="0" borderId="19" xfId="0" applyNumberFormat="1" applyFont="1" applyBorder="1" applyAlignment="1" applyProtection="1">
      <alignment horizontal="center" vertical="center" wrapText="1"/>
      <protection locked="0"/>
    </xf>
    <xf numFmtId="0" fontId="2" fillId="3" borderId="19" xfId="0" applyFont="1" applyFill="1" applyBorder="1" applyAlignment="1" applyProtection="1">
      <alignment horizontal="justify" vertical="center" wrapText="1"/>
      <protection locked="0"/>
    </xf>
    <xf numFmtId="0" fontId="2" fillId="3" borderId="19" xfId="0" applyFont="1" applyFill="1" applyBorder="1" applyAlignment="1" applyProtection="1">
      <alignment horizontal="center" vertical="center" wrapText="1"/>
      <protection locked="0"/>
    </xf>
    <xf numFmtId="0" fontId="53" fillId="0" borderId="19" xfId="0" applyFont="1" applyBorder="1" applyAlignment="1" applyProtection="1">
      <alignment horizontal="center" vertical="center"/>
    </xf>
    <xf numFmtId="0" fontId="2" fillId="0" borderId="19" xfId="0" applyFont="1" applyBorder="1" applyAlignment="1" applyProtection="1">
      <alignment horizontal="center" vertical="center"/>
      <protection hidden="1"/>
    </xf>
    <xf numFmtId="0" fontId="2" fillId="0" borderId="19" xfId="0" applyFont="1" applyBorder="1" applyAlignment="1" applyProtection="1">
      <alignment horizontal="center" vertical="center" textRotation="90"/>
      <protection locked="0"/>
    </xf>
    <xf numFmtId="9" fontId="2" fillId="0" borderId="19" xfId="0" applyNumberFormat="1" applyFont="1" applyBorder="1" applyAlignment="1" applyProtection="1">
      <alignment horizontal="center" vertical="center"/>
      <protection hidden="1"/>
    </xf>
    <xf numFmtId="164" fontId="2" fillId="0" borderId="19" xfId="1" applyNumberFormat="1" applyFont="1" applyBorder="1" applyAlignment="1">
      <alignment horizontal="center" vertical="center"/>
    </xf>
    <xf numFmtId="0" fontId="53" fillId="0" borderId="19" xfId="0" applyFont="1" applyFill="1" applyBorder="1" applyAlignment="1" applyProtection="1">
      <alignment horizontal="center" vertical="center" textRotation="90" wrapText="1"/>
      <protection hidden="1"/>
    </xf>
    <xf numFmtId="0" fontId="53" fillId="0" borderId="19" xfId="0" applyFont="1" applyBorder="1" applyAlignment="1" applyProtection="1">
      <alignment horizontal="center" vertical="center" textRotation="90"/>
      <protection hidden="1"/>
    </xf>
    <xf numFmtId="0" fontId="2" fillId="0" borderId="19" xfId="0" applyFont="1" applyBorder="1" applyAlignment="1" applyProtection="1">
      <alignment horizontal="center" vertical="top"/>
      <protection locked="0"/>
    </xf>
    <xf numFmtId="14" fontId="2" fillId="0" borderId="19" xfId="0" applyNumberFormat="1" applyFont="1" applyBorder="1" applyAlignment="1" applyProtection="1">
      <alignment horizontal="center" vertical="top"/>
      <protection locked="0"/>
    </xf>
    <xf numFmtId="14" fontId="2" fillId="0" borderId="19" xfId="0" applyNumberFormat="1" applyFont="1" applyBorder="1" applyAlignment="1" applyProtection="1">
      <alignment horizontal="center" vertical="center"/>
      <protection locked="0"/>
    </xf>
    <xf numFmtId="14" fontId="2" fillId="0" borderId="19" xfId="0" applyNumberFormat="1" applyFont="1" applyBorder="1" applyAlignment="1" applyProtection="1">
      <alignment horizontal="justify" vertical="center" wrapText="1"/>
      <protection locked="0"/>
    </xf>
    <xf numFmtId="14" fontId="2" fillId="0" borderId="19" xfId="0" applyNumberFormat="1" applyFont="1" applyBorder="1" applyAlignment="1">
      <alignment horizontal="center" vertical="center"/>
    </xf>
    <xf numFmtId="0" fontId="4" fillId="15" borderId="19" xfId="0" applyFont="1" applyFill="1" applyBorder="1" applyAlignment="1">
      <alignment horizontal="center" vertical="center" wrapText="1"/>
    </xf>
    <xf numFmtId="0" fontId="1" fillId="0" borderId="19" xfId="0" applyFont="1" applyBorder="1" applyAlignment="1" applyProtection="1">
      <alignment horizontal="center" vertical="top" wrapText="1"/>
      <protection locked="0"/>
    </xf>
    <xf numFmtId="0" fontId="2" fillId="0" borderId="0" xfId="0" applyFont="1" applyAlignment="1">
      <alignment horizontal="justify" vertical="center" wrapText="1"/>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14" fontId="1" fillId="0" borderId="19" xfId="0" applyNumberFormat="1" applyFont="1" applyBorder="1" applyAlignment="1">
      <alignment horizontal="center" vertical="center"/>
    </xf>
    <xf numFmtId="0" fontId="1" fillId="0" borderId="19" xfId="0" applyFont="1" applyBorder="1" applyAlignment="1" applyProtection="1">
      <alignment horizontal="justify" vertical="justify" wrapText="1"/>
      <protection locked="0"/>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wrapText="1"/>
      <protection locked="0"/>
    </xf>
    <xf numFmtId="14" fontId="1" fillId="0" borderId="19" xfId="0" applyNumberFormat="1"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9" fontId="1" fillId="0" borderId="19" xfId="0" applyNumberFormat="1" applyFont="1" applyBorder="1" applyAlignment="1" applyProtection="1">
      <alignment horizontal="center" vertical="center" wrapText="1"/>
      <protection locked="0"/>
    </xf>
    <xf numFmtId="0" fontId="2" fillId="0" borderId="19" xfId="0" applyFont="1" applyBorder="1" applyAlignment="1" applyProtection="1">
      <alignment horizontal="center" vertical="center"/>
      <protection locked="0"/>
    </xf>
    <xf numFmtId="0" fontId="53" fillId="0" borderId="19" xfId="0" applyFont="1" applyFill="1" applyBorder="1" applyAlignment="1" applyProtection="1">
      <alignment horizontal="center" vertical="center" wrapText="1"/>
      <protection hidden="1"/>
    </xf>
    <xf numFmtId="9" fontId="2" fillId="0" borderId="19" xfId="0" applyNumberFormat="1" applyFont="1" applyBorder="1" applyAlignment="1" applyProtection="1">
      <alignment horizontal="center" vertical="center" wrapText="1"/>
      <protection hidden="1"/>
    </xf>
    <xf numFmtId="0" fontId="53" fillId="0" borderId="19" xfId="0" applyFont="1" applyBorder="1" applyAlignment="1" applyProtection="1">
      <alignment horizontal="center" vertical="center"/>
      <protection hidden="1"/>
    </xf>
    <xf numFmtId="0" fontId="1" fillId="0" borderId="19" xfId="0" applyFont="1" applyBorder="1" applyAlignment="1" applyProtection="1">
      <alignment horizontal="center" vertical="top"/>
      <protection locked="0"/>
    </xf>
    <xf numFmtId="0" fontId="1" fillId="0" borderId="19" xfId="0" applyFont="1" applyBorder="1" applyAlignment="1" applyProtection="1">
      <alignment horizontal="center" vertical="top"/>
    </xf>
    <xf numFmtId="0" fontId="1" fillId="0" borderId="19" xfId="0" applyFont="1" applyBorder="1" applyAlignment="1" applyProtection="1">
      <alignment horizontal="center" vertical="top" wrapText="1"/>
      <protection locked="0"/>
    </xf>
    <xf numFmtId="0" fontId="53" fillId="0" borderId="19" xfId="0" applyFont="1" applyFill="1" applyBorder="1" applyAlignment="1" applyProtection="1">
      <alignment horizontal="center" vertical="center" wrapText="1"/>
      <protection hidden="1"/>
    </xf>
    <xf numFmtId="0" fontId="43" fillId="13" borderId="43" xfId="0" applyFont="1" applyFill="1" applyBorder="1" applyAlignment="1" applyProtection="1">
      <alignment horizontal="justify" vertical="center" wrapText="1"/>
      <protection locked="0"/>
    </xf>
    <xf numFmtId="0" fontId="1" fillId="0" borderId="19" xfId="0" applyFont="1" applyBorder="1" applyAlignment="1" applyProtection="1">
      <alignment horizontal="center" vertical="center" wrapText="1"/>
    </xf>
    <xf numFmtId="0" fontId="43" fillId="13" borderId="19" xfId="0" applyFont="1" applyFill="1" applyBorder="1" applyAlignment="1" applyProtection="1">
      <alignment horizontal="justify"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19" xfId="0" applyFont="1" applyBorder="1" applyAlignment="1">
      <alignment horizontal="center" vertical="center"/>
    </xf>
    <xf numFmtId="0" fontId="1" fillId="0" borderId="19" xfId="0" applyFont="1" applyBorder="1" applyAlignment="1" applyProtection="1">
      <alignment horizontal="center" vertical="center"/>
      <protection locked="0"/>
    </xf>
    <xf numFmtId="0" fontId="2" fillId="0" borderId="43" xfId="0" applyFont="1" applyBorder="1" applyAlignment="1" applyProtection="1">
      <alignment horizontal="justify" vertical="center" wrapText="1"/>
      <protection locked="0"/>
    </xf>
    <xf numFmtId="0" fontId="53" fillId="0" borderId="19"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textRotation="90" wrapText="1"/>
      <protection hidden="1"/>
    </xf>
    <xf numFmtId="0" fontId="4" fillId="0" borderId="19"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2" fillId="3" borderId="19" xfId="0" applyFont="1" applyFill="1" applyBorder="1" applyAlignment="1">
      <alignment horizontal="center" vertical="center" wrapText="1"/>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9" fontId="1" fillId="0" borderId="43" xfId="0" applyNumberFormat="1" applyFont="1" applyBorder="1" applyAlignment="1" applyProtection="1">
      <alignment horizontal="center" vertical="center" wrapText="1"/>
      <protection locked="0"/>
    </xf>
    <xf numFmtId="9" fontId="1" fillId="0" borderId="44" xfId="0" applyNumberFormat="1" applyFont="1" applyBorder="1" applyAlignment="1" applyProtection="1">
      <alignment horizontal="center" vertical="center" wrapText="1"/>
      <protection locked="0"/>
    </xf>
    <xf numFmtId="9" fontId="1" fillId="0" borderId="20" xfId="0" applyNumberFormat="1" applyFont="1" applyBorder="1" applyAlignment="1" applyProtection="1">
      <alignment horizontal="center" vertical="center" wrapText="1"/>
      <protection locked="0"/>
    </xf>
    <xf numFmtId="0" fontId="1" fillId="0" borderId="43"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0" xfId="0" applyFont="1" applyBorder="1" applyAlignment="1" applyProtection="1">
      <alignment horizontal="center" vertical="center"/>
    </xf>
    <xf numFmtId="0" fontId="1" fillId="0" borderId="43" xfId="0" applyFont="1" applyBorder="1" applyAlignment="1" applyProtection="1">
      <alignment horizontal="center" vertical="center" wrapText="1"/>
    </xf>
    <xf numFmtId="0" fontId="1" fillId="0" borderId="44"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43" xfId="0"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53" fillId="0" borderId="19" xfId="0" applyFont="1" applyFill="1" applyBorder="1" applyAlignment="1" applyProtection="1">
      <alignment horizontal="center" vertical="center" wrapText="1"/>
      <protection hidden="1"/>
    </xf>
    <xf numFmtId="9" fontId="2" fillId="0" borderId="19" xfId="0" applyNumberFormat="1" applyFont="1" applyBorder="1" applyAlignment="1" applyProtection="1">
      <alignment horizontal="center" vertical="center" wrapText="1"/>
      <protection hidden="1"/>
    </xf>
    <xf numFmtId="0" fontId="43" fillId="13" borderId="43" xfId="0" applyFont="1" applyFill="1" applyBorder="1" applyAlignment="1" applyProtection="1">
      <alignment horizontal="justify" vertical="center" wrapText="1"/>
      <protection locked="0"/>
    </xf>
    <xf numFmtId="0" fontId="2" fillId="0" borderId="19" xfId="0" applyFont="1" applyBorder="1" applyAlignment="1" applyProtection="1">
      <alignment horizontal="center" vertical="center"/>
      <protection locked="0"/>
    </xf>
    <xf numFmtId="0" fontId="53" fillId="0" borderId="19" xfId="0" applyFont="1" applyBorder="1" applyAlignment="1" applyProtection="1">
      <alignment horizontal="center" vertical="center"/>
      <protection hidden="1"/>
    </xf>
    <xf numFmtId="0" fontId="2" fillId="0" borderId="43" xfId="0" applyFont="1" applyFill="1" applyBorder="1" applyAlignment="1" applyProtection="1">
      <alignment horizontal="justify" vertical="center" wrapText="1"/>
      <protection locked="0"/>
    </xf>
    <xf numFmtId="0" fontId="2" fillId="3" borderId="44" xfId="0" applyFont="1" applyFill="1" applyBorder="1" applyAlignment="1" applyProtection="1">
      <alignment horizontal="justify" vertical="center" wrapText="1"/>
      <protection locked="0"/>
    </xf>
    <xf numFmtId="0" fontId="2" fillId="3" borderId="20" xfId="0" applyFont="1" applyFill="1" applyBorder="1" applyAlignment="1" applyProtection="1">
      <alignment horizontal="justify" vertical="center" wrapText="1"/>
      <protection locked="0"/>
    </xf>
    <xf numFmtId="0" fontId="1" fillId="0" borderId="19" xfId="0" applyFont="1" applyBorder="1" applyAlignment="1" applyProtection="1">
      <alignment horizontal="center" vertical="center"/>
      <protection locked="0"/>
    </xf>
    <xf numFmtId="0" fontId="4" fillId="0" borderId="19" xfId="0" applyFont="1" applyFill="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9" fontId="2" fillId="0" borderId="19" xfId="0" applyNumberFormat="1" applyFont="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4" fillId="0" borderId="19" xfId="0" applyFont="1" applyBorder="1" applyAlignment="1" applyProtection="1">
      <alignment horizontal="center" vertical="center"/>
      <protection hidden="1"/>
    </xf>
    <xf numFmtId="0" fontId="2" fillId="3" borderId="43" xfId="0" applyFont="1" applyFill="1" applyBorder="1" applyAlignment="1" applyProtection="1">
      <alignment horizontal="center" vertical="center"/>
    </xf>
    <xf numFmtId="0" fontId="1" fillId="3" borderId="44"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2" fillId="3" borderId="43" xfId="0" applyFont="1" applyFill="1" applyBorder="1" applyAlignment="1" applyProtection="1">
      <alignment horizontal="center" vertical="center" wrapText="1"/>
    </xf>
    <xf numFmtId="0" fontId="1" fillId="3" borderId="44"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2" fillId="3" borderId="44" xfId="0" applyFont="1" applyFill="1" applyBorder="1" applyAlignment="1" applyProtection="1">
      <alignment horizontal="center" vertical="center" wrapText="1"/>
    </xf>
    <xf numFmtId="0" fontId="2" fillId="3" borderId="20" xfId="0" applyFont="1" applyFill="1" applyBorder="1" applyAlignment="1" applyProtection="1">
      <alignment horizontal="center" vertical="center" wrapText="1"/>
    </xf>
    <xf numFmtId="0" fontId="2" fillId="3" borderId="43" xfId="0" applyFont="1" applyFill="1" applyBorder="1" applyAlignment="1" applyProtection="1">
      <alignment horizontal="center" vertical="center" wrapText="1"/>
      <protection locked="0"/>
    </xf>
    <xf numFmtId="0" fontId="2" fillId="3" borderId="44"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3" borderId="43" xfId="0" applyFont="1" applyFill="1" applyBorder="1" applyAlignment="1" applyProtection="1">
      <alignment horizontal="justify" vertical="center" wrapText="1"/>
      <protection locked="0"/>
    </xf>
    <xf numFmtId="0" fontId="1" fillId="3" borderId="44" xfId="0" applyFont="1" applyFill="1" applyBorder="1" applyAlignment="1" applyProtection="1">
      <alignment horizontal="center" vertical="center" wrapText="1"/>
      <protection locked="0"/>
    </xf>
    <xf numFmtId="0" fontId="1" fillId="3" borderId="20"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justify" vertical="center" wrapText="1"/>
      <protection locked="0"/>
    </xf>
    <xf numFmtId="0" fontId="2" fillId="3" borderId="19" xfId="0" applyFont="1" applyFill="1" applyBorder="1" applyAlignment="1" applyProtection="1">
      <alignment horizontal="justify" vertical="center" wrapText="1"/>
      <protection locked="0"/>
    </xf>
    <xf numFmtId="0" fontId="2" fillId="3" borderId="19"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2" fillId="3" borderId="19"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protection locked="0"/>
    </xf>
    <xf numFmtId="0" fontId="1" fillId="3" borderId="19" xfId="0" applyFont="1" applyFill="1" applyBorder="1" applyAlignment="1" applyProtection="1">
      <alignment horizontal="center" vertical="center" wrapText="1"/>
      <protection locked="0"/>
    </xf>
    <xf numFmtId="9" fontId="1" fillId="0" borderId="19" xfId="0" applyNumberFormat="1" applyFont="1" applyBorder="1" applyAlignment="1" applyProtection="1">
      <alignment horizontal="center" vertical="top" wrapText="1"/>
      <protection hidden="1"/>
    </xf>
    <xf numFmtId="9" fontId="1" fillId="0" borderId="19" xfId="0" applyNumberFormat="1" applyFont="1" applyBorder="1" applyAlignment="1" applyProtection="1">
      <alignment horizontal="center" vertical="top" wrapText="1"/>
      <protection locked="0"/>
    </xf>
    <xf numFmtId="0" fontId="4" fillId="0" borderId="19" xfId="0" applyFont="1" applyFill="1" applyBorder="1" applyAlignment="1" applyProtection="1">
      <alignment horizontal="center" vertical="top" wrapText="1"/>
      <protection hidden="1"/>
    </xf>
    <xf numFmtId="0" fontId="4" fillId="0" borderId="19" xfId="0" applyFont="1" applyBorder="1" applyAlignment="1" applyProtection="1">
      <alignment horizontal="center" vertical="top"/>
      <protection hidden="1"/>
    </xf>
    <xf numFmtId="0" fontId="1" fillId="0" borderId="19" xfId="0" applyFont="1" applyBorder="1" applyAlignment="1" applyProtection="1">
      <alignment horizontal="center" vertical="top"/>
      <protection locked="0"/>
    </xf>
    <xf numFmtId="0" fontId="1" fillId="0" borderId="0" xfId="0" applyFont="1" applyAlignment="1">
      <alignment horizontal="center" vertical="center"/>
    </xf>
    <xf numFmtId="0" fontId="4" fillId="0" borderId="0" xfId="0" applyFont="1" applyAlignment="1">
      <alignment horizontal="center" vertical="center"/>
    </xf>
    <xf numFmtId="0" fontId="47" fillId="17" borderId="19" xfId="0" applyFont="1" applyFill="1" applyBorder="1" applyAlignment="1">
      <alignment horizontal="center" vertical="center"/>
    </xf>
    <xf numFmtId="0" fontId="47" fillId="16" borderId="19" xfId="0" applyFont="1" applyFill="1" applyBorder="1" applyAlignment="1">
      <alignment horizontal="center" vertical="center"/>
    </xf>
    <xf numFmtId="0" fontId="47" fillId="16" borderId="19" xfId="0" applyFont="1" applyFill="1" applyBorder="1" applyAlignment="1">
      <alignment horizontal="center" vertical="center" wrapText="1"/>
    </xf>
    <xf numFmtId="0" fontId="23" fillId="15" borderId="19" xfId="0" applyFont="1" applyFill="1" applyBorder="1" applyAlignment="1">
      <alignment horizontal="center" vertical="center" textRotation="90"/>
    </xf>
    <xf numFmtId="0" fontId="4" fillId="15" borderId="19" xfId="0" applyFont="1" applyFill="1" applyBorder="1" applyAlignment="1">
      <alignment horizontal="center" vertical="center" wrapText="1"/>
    </xf>
    <xf numFmtId="0" fontId="53" fillId="22" borderId="19" xfId="0" applyFont="1" applyFill="1" applyBorder="1" applyAlignment="1">
      <alignment horizontal="center" vertical="center" wrapText="1"/>
    </xf>
    <xf numFmtId="0" fontId="4" fillId="22" borderId="19" xfId="0" applyFont="1" applyFill="1" applyBorder="1" applyAlignment="1">
      <alignment horizontal="center" vertical="center" textRotation="90" wrapText="1"/>
    </xf>
    <xf numFmtId="0" fontId="4" fillId="20" borderId="19" xfId="0" applyFont="1" applyFill="1" applyBorder="1" applyAlignment="1">
      <alignment horizontal="center" vertical="center" textRotation="90" wrapText="1"/>
    </xf>
    <xf numFmtId="0" fontId="4" fillId="15" borderId="19" xfId="0" applyFont="1" applyFill="1" applyBorder="1" applyAlignment="1">
      <alignment horizontal="center" vertical="center" textRotation="90" wrapText="1"/>
    </xf>
    <xf numFmtId="0" fontId="1" fillId="0" borderId="19" xfId="0" applyFont="1" applyBorder="1" applyAlignment="1">
      <alignment horizontal="center" vertical="center"/>
    </xf>
    <xf numFmtId="0" fontId="22" fillId="17" borderId="19" xfId="0" applyFont="1" applyFill="1" applyBorder="1" applyAlignment="1">
      <alignment horizontal="center" vertical="center"/>
    </xf>
    <xf numFmtId="0" fontId="48" fillId="3" borderId="19" xfId="0" applyFont="1" applyFill="1" applyBorder="1" applyAlignment="1">
      <alignment horizontal="center" vertical="center"/>
    </xf>
    <xf numFmtId="0" fontId="22" fillId="3" borderId="19" xfId="0" applyFont="1" applyFill="1" applyBorder="1" applyAlignment="1">
      <alignment horizontal="center" vertical="center"/>
    </xf>
    <xf numFmtId="0" fontId="47" fillId="21" borderId="48" xfId="0" applyFont="1" applyFill="1" applyBorder="1" applyAlignment="1">
      <alignment horizontal="center" vertical="center"/>
    </xf>
    <xf numFmtId="0" fontId="47" fillId="21" borderId="49" xfId="0" applyFont="1" applyFill="1" applyBorder="1" applyAlignment="1">
      <alignment horizontal="center" vertical="center"/>
    </xf>
    <xf numFmtId="0" fontId="47" fillId="21" borderId="50" xfId="0" applyFont="1" applyFill="1" applyBorder="1" applyAlignment="1">
      <alignment horizontal="center" vertical="center"/>
    </xf>
    <xf numFmtId="0" fontId="47" fillId="21" borderId="48" xfId="0" applyFont="1" applyFill="1" applyBorder="1" applyAlignment="1">
      <alignment horizontal="center" vertical="center" wrapText="1"/>
    </xf>
    <xf numFmtId="0" fontId="47" fillId="21" borderId="49" xfId="0" applyFont="1" applyFill="1" applyBorder="1" applyAlignment="1">
      <alignment horizontal="center" vertical="center" wrapText="1"/>
    </xf>
    <xf numFmtId="0" fontId="47" fillId="21" borderId="50" xfId="0" applyFont="1" applyFill="1" applyBorder="1" applyAlignment="1">
      <alignment horizontal="center" vertical="center" wrapText="1"/>
    </xf>
    <xf numFmtId="0" fontId="2" fillId="24" borderId="19" xfId="0" applyFont="1" applyFill="1" applyBorder="1" applyAlignment="1" applyProtection="1">
      <alignment horizontal="justify" vertical="center" wrapText="1"/>
      <protection locked="0"/>
    </xf>
    <xf numFmtId="0" fontId="4" fillId="2" borderId="19" xfId="0" applyFont="1" applyFill="1" applyBorder="1" applyAlignment="1">
      <alignment horizontal="center" vertical="center" textRotation="90" wrapText="1"/>
    </xf>
    <xf numFmtId="0" fontId="4" fillId="22" borderId="19" xfId="0" applyFont="1" applyFill="1" applyBorder="1" applyAlignment="1">
      <alignment horizontal="center" vertical="center" wrapText="1"/>
    </xf>
    <xf numFmtId="0" fontId="4" fillId="15" borderId="19" xfId="0" applyFont="1" applyFill="1" applyBorder="1" applyAlignment="1">
      <alignment horizontal="center" vertical="center"/>
    </xf>
    <xf numFmtId="0" fontId="4" fillId="2" borderId="19" xfId="0" applyFont="1" applyFill="1" applyBorder="1" applyAlignment="1">
      <alignment horizontal="center" vertical="center" wrapText="1"/>
    </xf>
    <xf numFmtId="0" fontId="48" fillId="15" borderId="48" xfId="0" applyFont="1" applyFill="1" applyBorder="1" applyAlignment="1">
      <alignment horizontal="center" vertical="center" wrapText="1"/>
    </xf>
    <xf numFmtId="0" fontId="48" fillId="15" borderId="49" xfId="0" applyFont="1" applyFill="1" applyBorder="1" applyAlignment="1">
      <alignment horizontal="center" vertical="center" wrapText="1"/>
    </xf>
    <xf numFmtId="0" fontId="48" fillId="15" borderId="50" xfId="0" applyFont="1" applyFill="1" applyBorder="1" applyAlignment="1">
      <alignment horizontal="center" vertical="center" wrapText="1"/>
    </xf>
    <xf numFmtId="0" fontId="51" fillId="23" borderId="45" xfId="0" applyFont="1" applyFill="1" applyBorder="1" applyAlignment="1">
      <alignment horizontal="center" vertical="center" wrapText="1"/>
    </xf>
    <xf numFmtId="0" fontId="51" fillId="23" borderId="46" xfId="0" applyFont="1" applyFill="1" applyBorder="1" applyAlignment="1">
      <alignment horizontal="center" vertical="center" wrapText="1"/>
    </xf>
    <xf numFmtId="0" fontId="51" fillId="23" borderId="47" xfId="0" applyFont="1" applyFill="1" applyBorder="1" applyAlignment="1">
      <alignment horizontal="center" vertical="center" wrapText="1"/>
    </xf>
    <xf numFmtId="0" fontId="50" fillId="0" borderId="0" xfId="0" applyFont="1" applyAlignment="1">
      <alignment horizontal="center"/>
    </xf>
    <xf numFmtId="0" fontId="21" fillId="0" borderId="0" xfId="0" applyFont="1" applyAlignment="1">
      <alignment horizontal="center" vertical="center"/>
    </xf>
    <xf numFmtId="0" fontId="39" fillId="0" borderId="0" xfId="0" applyFont="1" applyAlignment="1">
      <alignment horizontal="center" vertical="center"/>
    </xf>
    <xf numFmtId="0" fontId="37" fillId="14" borderId="21" xfId="0" applyFont="1" applyFill="1" applyBorder="1" applyAlignment="1">
      <alignment horizontal="center" vertical="center" wrapText="1" readingOrder="1"/>
    </xf>
    <xf numFmtId="0" fontId="37" fillId="14" borderId="22" xfId="0" applyFont="1" applyFill="1" applyBorder="1" applyAlignment="1">
      <alignment horizontal="center" vertical="center" wrapText="1" readingOrder="1"/>
    </xf>
    <xf numFmtId="0" fontId="37" fillId="14" borderId="33" xfId="0" applyFont="1" applyFill="1" applyBorder="1" applyAlignment="1">
      <alignment horizontal="center" vertical="center" wrapText="1" readingOrder="1"/>
    </xf>
    <xf numFmtId="0" fontId="32" fillId="3" borderId="0" xfId="0" applyFont="1" applyFill="1" applyBorder="1" applyAlignment="1">
      <alignment horizontal="justify" vertical="center" wrapText="1"/>
    </xf>
    <xf numFmtId="0" fontId="34" fillId="14" borderId="30" xfId="0" applyFont="1" applyFill="1" applyBorder="1" applyAlignment="1">
      <alignment horizontal="center" vertical="center" wrapText="1" readingOrder="1"/>
    </xf>
    <xf numFmtId="0" fontId="34" fillId="14" borderId="31"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4" fillId="3" borderId="23" xfId="0" applyFont="1" applyFill="1" applyBorder="1" applyAlignment="1">
      <alignment horizontal="center" vertical="center" wrapText="1" readingOrder="1"/>
    </xf>
    <xf numFmtId="0" fontId="34" fillId="3" borderId="20" xfId="0" applyFont="1" applyFill="1" applyBorder="1" applyAlignment="1">
      <alignment horizontal="center" vertical="center" wrapText="1" readingOrder="1"/>
    </xf>
    <xf numFmtId="0" fontId="34" fillId="3" borderId="19"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6" xfId="0" applyFont="1" applyFill="1" applyBorder="1" applyAlignment="1">
      <alignment horizontal="center" vertical="center" wrapText="1" readingOrder="1"/>
    </xf>
    <xf numFmtId="0" fontId="20" fillId="5" borderId="11"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49" fillId="0" borderId="19" xfId="0" applyFont="1" applyBorder="1" applyAlignment="1">
      <alignment horizontal="center" vertical="center"/>
    </xf>
    <xf numFmtId="0" fontId="20" fillId="12" borderId="11" xfId="0" applyFont="1" applyFill="1" applyBorder="1" applyAlignment="1">
      <alignment horizontal="center" vertical="center" wrapText="1" readingOrder="1"/>
    </xf>
    <xf numFmtId="0" fontId="20" fillId="12" borderId="12"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1" borderId="11"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49" fillId="0" borderId="19" xfId="0" applyFont="1" applyBorder="1" applyAlignment="1">
      <alignment horizontal="center" vertical="center" wrapText="1"/>
    </xf>
    <xf numFmtId="0" fontId="20" fillId="13" borderId="11"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wrapText="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12" borderId="3" xfId="0" applyFont="1" applyFill="1" applyBorder="1" applyAlignment="1" applyProtection="1">
      <alignment horizontal="center" wrapText="1" readingOrder="1"/>
      <protection hidden="1"/>
    </xf>
    <xf numFmtId="0" fontId="20" fillId="5" borderId="13"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17" fillId="0" borderId="0" xfId="0" applyFont="1" applyBorder="1" applyAlignment="1">
      <alignment horizontal="center" vertical="center"/>
    </xf>
    <xf numFmtId="0" fontId="20" fillId="13" borderId="13"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2" fillId="0" borderId="0" xfId="0" applyFont="1" applyAlignment="1">
      <alignment horizontal="center" vertical="center" wrapText="1"/>
    </xf>
    <xf numFmtId="0" fontId="18" fillId="10" borderId="0" xfId="0" applyFont="1" applyFill="1" applyAlignment="1">
      <alignment horizontal="center" vertical="center" wrapText="1" readingOrder="1"/>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46" fillId="18" borderId="34" xfId="0" applyFont="1" applyFill="1" applyBorder="1" applyAlignment="1" applyProtection="1">
      <alignment horizontal="center" vertical="center" wrapText="1"/>
      <protection locked="0"/>
    </xf>
    <xf numFmtId="0" fontId="46" fillId="18" borderId="37" xfId="0" applyFont="1" applyFill="1" applyBorder="1" applyAlignment="1" applyProtection="1">
      <alignment horizontal="center" vertical="center" wrapText="1"/>
      <protection locked="0"/>
    </xf>
    <xf numFmtId="0" fontId="46" fillId="18" borderId="35" xfId="0" applyFont="1" applyFill="1" applyBorder="1" applyAlignment="1" applyProtection="1">
      <alignment horizontal="center" vertical="center" wrapText="1"/>
      <protection locked="0"/>
    </xf>
    <xf numFmtId="0" fontId="46" fillId="18" borderId="36" xfId="0" applyFont="1" applyFill="1" applyBorder="1" applyAlignment="1" applyProtection="1">
      <alignment horizontal="center" vertical="center" wrapText="1"/>
      <protection locked="0"/>
    </xf>
    <xf numFmtId="0" fontId="46" fillId="19" borderId="35" xfId="0" applyFont="1" applyFill="1" applyBorder="1" applyAlignment="1" applyProtection="1">
      <alignment horizontal="center" vertical="center" wrapText="1"/>
      <protection locked="0"/>
    </xf>
    <xf numFmtId="0" fontId="46" fillId="19" borderId="42" xfId="0" applyFont="1" applyFill="1" applyBorder="1" applyAlignment="1" applyProtection="1">
      <alignment horizontal="center" vertical="center" wrapText="1"/>
      <protection locked="0"/>
    </xf>
    <xf numFmtId="0" fontId="0" fillId="0" borderId="41" xfId="0" applyBorder="1" applyAlignment="1">
      <alignment horizontal="center"/>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9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E3FA90"/>
      <color rgb="FFE4F1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530678</xdr:colOff>
      <xdr:row>0</xdr:row>
      <xdr:rowOff>119062</xdr:rowOff>
    </xdr:from>
    <xdr:to>
      <xdr:col>4</xdr:col>
      <xdr:colOff>1125274</xdr:colOff>
      <xdr:row>2</xdr:row>
      <xdr:rowOff>517072</xdr:rowOff>
    </xdr:to>
    <xdr:pic>
      <xdr:nvPicPr>
        <xdr:cNvPr id="2" name="2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821" y="119062"/>
          <a:ext cx="3665424" cy="164986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104775</xdr:rowOff>
    </xdr:from>
    <xdr:to>
      <xdr:col>9</xdr:col>
      <xdr:colOff>57150</xdr:colOff>
      <xdr:row>27</xdr:row>
      <xdr:rowOff>105428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676275"/>
          <a:ext cx="6153150" cy="49536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SF%20Abril%206_1.%20Matriz_mapa_riesgos%20de%20gesti&#243;n%20y%20de%20seguridad%20de%20la%20informaci&#243;n%20DEFINITIVO%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theme="0"/>
  </sheetPr>
  <dimension ref="A1:BU100"/>
  <sheetViews>
    <sheetView tabSelected="1" zoomScale="70" zoomScaleNormal="70" workbookViewId="0">
      <selection activeCell="H107" sqref="H107"/>
    </sheetView>
  </sheetViews>
  <sheetFormatPr baseColWidth="10" defaultColWidth="11.44140625" defaultRowHeight="13.8" x14ac:dyDescent="0.25"/>
  <cols>
    <col min="1" max="1" width="8.44140625" style="2" customWidth="1"/>
    <col min="2" max="2" width="16.88671875" style="83" customWidth="1"/>
    <col min="3" max="3" width="14.88671875" style="83" customWidth="1"/>
    <col min="4" max="4" width="14.109375" style="2" customWidth="1"/>
    <col min="5" max="5" width="26.5546875" style="2" customWidth="1"/>
    <col min="6" max="6" width="23.6640625" style="2" customWidth="1"/>
    <col min="7" max="8" width="16.109375" style="2" customWidth="1"/>
    <col min="9" max="9" width="21.5546875" style="2" customWidth="1"/>
    <col min="10" max="10" width="42.109375" style="1" customWidth="1"/>
    <col min="11" max="11" width="14.5546875" style="1" customWidth="1"/>
    <col min="12" max="12" width="13.33203125" style="1" customWidth="1"/>
    <col min="13" max="13" width="6.33203125" style="1" customWidth="1"/>
    <col min="14" max="14" width="23.88671875" style="1" customWidth="1"/>
    <col min="15" max="15" width="30.5546875" style="1" customWidth="1"/>
    <col min="16" max="16" width="10.6640625" style="1" customWidth="1"/>
    <col min="17" max="17" width="6.33203125" style="1" customWidth="1"/>
    <col min="18" max="18" width="13.6640625" style="1" customWidth="1"/>
    <col min="19" max="19" width="5.88671875" style="112" customWidth="1"/>
    <col min="20" max="20" width="75" style="1" customWidth="1"/>
    <col min="21" max="21" width="11.88671875" style="1" customWidth="1"/>
    <col min="22" max="22" width="6.88671875" style="1" customWidth="1"/>
    <col min="23" max="23" width="5" style="1" customWidth="1"/>
    <col min="24" max="24" width="5.5546875" style="1" customWidth="1"/>
    <col min="25" max="25" width="7.109375" style="1" customWidth="1"/>
    <col min="26" max="26" width="6.6640625" style="1" customWidth="1"/>
    <col min="27" max="27" width="7.5546875" style="1" customWidth="1"/>
    <col min="28" max="28" width="9.44140625" style="1" customWidth="1"/>
    <col min="29" max="29" width="5.44140625" style="1" customWidth="1"/>
    <col min="30" max="30" width="6.88671875" style="1" customWidth="1"/>
    <col min="31" max="31" width="5" style="1" customWidth="1"/>
    <col min="32" max="32" width="6.88671875" style="1" customWidth="1"/>
    <col min="33" max="33" width="5.6640625" style="1" customWidth="1"/>
    <col min="34" max="34" width="41.88671875" style="1" customWidth="1"/>
    <col min="35" max="35" width="25" style="1" customWidth="1"/>
    <col min="36" max="36" width="19.77734375" style="1" customWidth="1"/>
    <col min="37" max="37" width="17.33203125" style="1" hidden="1" customWidth="1"/>
    <col min="38" max="38" width="34.88671875" style="1" hidden="1" customWidth="1"/>
    <col min="39" max="40" width="18.5546875" style="1" hidden="1" customWidth="1"/>
    <col min="41" max="41" width="12.6640625" style="1" hidden="1" customWidth="1"/>
    <col min="42" max="16384" width="11.44140625" style="1"/>
  </cols>
  <sheetData>
    <row r="1" spans="1:73" ht="49.5" customHeight="1" x14ac:dyDescent="0.25">
      <c r="A1" s="228"/>
      <c r="B1" s="228"/>
      <c r="C1" s="228"/>
      <c r="D1" s="228"/>
      <c r="E1" s="228"/>
      <c r="F1" s="228"/>
      <c r="G1" s="229" t="s">
        <v>190</v>
      </c>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row>
    <row r="2" spans="1:73" ht="49.5" customHeight="1" x14ac:dyDescent="0.25">
      <c r="A2" s="228"/>
      <c r="B2" s="228"/>
      <c r="C2" s="228"/>
      <c r="D2" s="228"/>
      <c r="E2" s="228"/>
      <c r="F2" s="228"/>
      <c r="G2" s="230" t="s">
        <v>191</v>
      </c>
      <c r="H2" s="230"/>
      <c r="I2" s="230"/>
      <c r="J2" s="230"/>
      <c r="K2" s="230"/>
      <c r="L2" s="230"/>
      <c r="M2" s="230"/>
      <c r="N2" s="230"/>
      <c r="O2" s="230"/>
      <c r="P2" s="230"/>
      <c r="Q2" s="230"/>
      <c r="R2" s="230"/>
      <c r="S2" s="231"/>
      <c r="T2" s="230"/>
      <c r="U2" s="230"/>
      <c r="V2" s="230"/>
      <c r="W2" s="230"/>
      <c r="X2" s="230"/>
      <c r="Y2" s="230"/>
      <c r="Z2" s="230"/>
      <c r="AA2" s="230"/>
      <c r="AB2" s="230"/>
      <c r="AC2" s="230"/>
      <c r="AD2" s="230"/>
      <c r="AE2" s="230"/>
      <c r="AF2" s="230"/>
      <c r="AG2" s="230"/>
      <c r="AH2" s="230"/>
      <c r="AI2" s="230"/>
      <c r="AJ2" s="230"/>
      <c r="AK2" s="230"/>
      <c r="AL2" s="230"/>
      <c r="AM2" s="230"/>
      <c r="AN2" s="230"/>
      <c r="AO2" s="230"/>
    </row>
    <row r="3" spans="1:73" ht="49.5" customHeight="1" x14ac:dyDescent="0.25">
      <c r="A3" s="228"/>
      <c r="B3" s="228"/>
      <c r="C3" s="228"/>
      <c r="D3" s="228"/>
      <c r="E3" s="228"/>
      <c r="F3" s="228"/>
      <c r="G3" s="243" t="s">
        <v>258</v>
      </c>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5"/>
      <c r="AJ3" s="243" t="s">
        <v>242</v>
      </c>
      <c r="AK3" s="244"/>
      <c r="AL3" s="244"/>
      <c r="AM3" s="244"/>
      <c r="AN3" s="244"/>
      <c r="AO3" s="245"/>
    </row>
    <row r="4" spans="1:73" x14ac:dyDescent="0.25">
      <c r="A4" s="217"/>
      <c r="B4" s="217"/>
      <c r="C4" s="217"/>
      <c r="D4" s="217"/>
      <c r="E4" s="217"/>
      <c r="F4" s="217"/>
      <c r="G4" s="217"/>
      <c r="H4" s="217"/>
      <c r="I4" s="217"/>
      <c r="J4" s="217"/>
      <c r="K4" s="217"/>
      <c r="L4" s="217"/>
      <c r="M4" s="217"/>
      <c r="N4" s="217"/>
      <c r="O4" s="217"/>
      <c r="P4" s="217"/>
      <c r="Q4" s="217"/>
      <c r="R4" s="217"/>
      <c r="S4" s="218"/>
      <c r="T4" s="217"/>
      <c r="U4" s="217"/>
      <c r="V4" s="217"/>
      <c r="W4" s="217"/>
      <c r="X4" s="217"/>
      <c r="Y4" s="217"/>
      <c r="Z4" s="217"/>
      <c r="AA4" s="217"/>
      <c r="AB4" s="217"/>
      <c r="AC4" s="217"/>
      <c r="AD4" s="217"/>
      <c r="AE4" s="217"/>
      <c r="AF4" s="217"/>
      <c r="AG4" s="217"/>
      <c r="AH4" s="217"/>
      <c r="AI4" s="217"/>
      <c r="AJ4" s="217"/>
      <c r="AK4" s="217"/>
      <c r="AL4" s="217"/>
      <c r="AM4" s="217"/>
      <c r="AN4" s="217"/>
      <c r="AO4" s="217"/>
    </row>
    <row r="5" spans="1:73" x14ac:dyDescent="0.25">
      <c r="A5" s="217"/>
      <c r="B5" s="217"/>
      <c r="C5" s="217"/>
      <c r="D5" s="217"/>
      <c r="E5" s="217"/>
      <c r="F5" s="217"/>
      <c r="G5" s="217"/>
      <c r="H5" s="217"/>
      <c r="I5" s="217"/>
      <c r="J5" s="217"/>
      <c r="K5" s="217"/>
      <c r="L5" s="217"/>
      <c r="M5" s="217"/>
      <c r="N5" s="217"/>
      <c r="O5" s="217"/>
      <c r="P5" s="217"/>
      <c r="Q5" s="217"/>
      <c r="R5" s="217"/>
      <c r="S5" s="218"/>
      <c r="T5" s="217"/>
      <c r="U5" s="217"/>
      <c r="V5" s="217"/>
      <c r="W5" s="217"/>
      <c r="X5" s="217"/>
      <c r="Y5" s="217"/>
      <c r="Z5" s="217"/>
      <c r="AA5" s="217"/>
      <c r="AB5" s="217"/>
      <c r="AC5" s="217"/>
      <c r="AD5" s="217"/>
      <c r="AE5" s="217"/>
      <c r="AF5" s="217"/>
      <c r="AG5" s="217"/>
      <c r="AH5" s="217"/>
      <c r="AI5" s="217"/>
      <c r="AJ5" s="217"/>
      <c r="AK5" s="217"/>
      <c r="AL5" s="217"/>
      <c r="AM5" s="217"/>
      <c r="AN5" s="217"/>
      <c r="AO5" s="217"/>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37.5" customHeight="1" x14ac:dyDescent="0.25">
      <c r="A6" s="219" t="s">
        <v>129</v>
      </c>
      <c r="B6" s="219"/>
      <c r="C6" s="219"/>
      <c r="D6" s="219"/>
      <c r="E6" s="219"/>
      <c r="F6" s="219"/>
      <c r="G6" s="219"/>
      <c r="H6" s="219"/>
      <c r="I6" s="219"/>
      <c r="J6" s="219"/>
      <c r="K6" s="219"/>
      <c r="L6" s="220" t="s">
        <v>130</v>
      </c>
      <c r="M6" s="220"/>
      <c r="N6" s="220"/>
      <c r="O6" s="220"/>
      <c r="P6" s="220"/>
      <c r="Q6" s="220"/>
      <c r="R6" s="220"/>
      <c r="S6" s="219" t="s">
        <v>131</v>
      </c>
      <c r="T6" s="219"/>
      <c r="U6" s="219"/>
      <c r="V6" s="219"/>
      <c r="W6" s="219"/>
      <c r="X6" s="219"/>
      <c r="Y6" s="219"/>
      <c r="Z6" s="219"/>
      <c r="AA6" s="221" t="s">
        <v>132</v>
      </c>
      <c r="AB6" s="221"/>
      <c r="AC6" s="221"/>
      <c r="AD6" s="221"/>
      <c r="AE6" s="221"/>
      <c r="AF6" s="221"/>
      <c r="AG6" s="221"/>
      <c r="AH6" s="232" t="s">
        <v>31</v>
      </c>
      <c r="AI6" s="233"/>
      <c r="AJ6" s="234"/>
      <c r="AK6" s="235" t="s">
        <v>253</v>
      </c>
      <c r="AL6" s="236"/>
      <c r="AM6" s="236"/>
      <c r="AN6" s="236"/>
      <c r="AO6" s="237"/>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43.5" customHeight="1" x14ac:dyDescent="0.25">
      <c r="A7" s="222" t="s">
        <v>0</v>
      </c>
      <c r="B7" s="223" t="s">
        <v>152</v>
      </c>
      <c r="C7" s="223" t="s">
        <v>151</v>
      </c>
      <c r="D7" s="223" t="s">
        <v>153</v>
      </c>
      <c r="E7" s="223" t="s">
        <v>154</v>
      </c>
      <c r="F7" s="223" t="s">
        <v>155</v>
      </c>
      <c r="G7" s="223" t="s">
        <v>156</v>
      </c>
      <c r="H7" s="223" t="s">
        <v>157</v>
      </c>
      <c r="I7" s="223" t="s">
        <v>187</v>
      </c>
      <c r="J7" s="224" t="s">
        <v>158</v>
      </c>
      <c r="K7" s="240" t="s">
        <v>125</v>
      </c>
      <c r="L7" s="223" t="s">
        <v>30</v>
      </c>
      <c r="M7" s="241" t="s">
        <v>3</v>
      </c>
      <c r="N7" s="240" t="s">
        <v>78</v>
      </c>
      <c r="O7" s="242" t="s">
        <v>83</v>
      </c>
      <c r="P7" s="223" t="s">
        <v>39</v>
      </c>
      <c r="Q7" s="241" t="s">
        <v>3</v>
      </c>
      <c r="R7" s="223" t="s">
        <v>42</v>
      </c>
      <c r="S7" s="226" t="s">
        <v>9</v>
      </c>
      <c r="T7" s="240" t="s">
        <v>150</v>
      </c>
      <c r="U7" s="223" t="s">
        <v>10</v>
      </c>
      <c r="V7" s="223" t="s">
        <v>6</v>
      </c>
      <c r="W7" s="223"/>
      <c r="X7" s="223"/>
      <c r="Y7" s="223"/>
      <c r="Z7" s="223"/>
      <c r="AA7" s="239" t="s">
        <v>128</v>
      </c>
      <c r="AB7" s="227" t="s">
        <v>40</v>
      </c>
      <c r="AC7" s="227" t="s">
        <v>3</v>
      </c>
      <c r="AD7" s="227" t="s">
        <v>41</v>
      </c>
      <c r="AE7" s="227" t="s">
        <v>3</v>
      </c>
      <c r="AF7" s="227" t="s">
        <v>43</v>
      </c>
      <c r="AG7" s="225" t="s">
        <v>26</v>
      </c>
      <c r="AH7" s="240" t="s">
        <v>31</v>
      </c>
      <c r="AI7" s="240" t="s">
        <v>32</v>
      </c>
      <c r="AJ7" s="240" t="s">
        <v>33</v>
      </c>
      <c r="AK7" s="223" t="s">
        <v>35</v>
      </c>
      <c r="AL7" s="223" t="s">
        <v>34</v>
      </c>
      <c r="AM7" s="128" t="s">
        <v>250</v>
      </c>
      <c r="AN7" s="128" t="s">
        <v>252</v>
      </c>
      <c r="AO7" s="223" t="s">
        <v>36</v>
      </c>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s="4" customFormat="1" ht="94.5" customHeight="1" x14ac:dyDescent="0.3">
      <c r="A8" s="222"/>
      <c r="B8" s="223"/>
      <c r="C8" s="223"/>
      <c r="D8" s="241"/>
      <c r="E8" s="223"/>
      <c r="F8" s="223"/>
      <c r="G8" s="223"/>
      <c r="H8" s="223"/>
      <c r="I8" s="223"/>
      <c r="J8" s="224"/>
      <c r="K8" s="240"/>
      <c r="L8" s="223"/>
      <c r="M8" s="241"/>
      <c r="N8" s="240"/>
      <c r="O8" s="242"/>
      <c r="P8" s="241"/>
      <c r="Q8" s="241"/>
      <c r="R8" s="223"/>
      <c r="S8" s="226"/>
      <c r="T8" s="240"/>
      <c r="U8" s="223"/>
      <c r="V8" s="84" t="s">
        <v>11</v>
      </c>
      <c r="W8" s="84" t="s">
        <v>15</v>
      </c>
      <c r="X8" s="68" t="s">
        <v>25</v>
      </c>
      <c r="Y8" s="84" t="s">
        <v>16</v>
      </c>
      <c r="Z8" s="84" t="s">
        <v>21</v>
      </c>
      <c r="AA8" s="239"/>
      <c r="AB8" s="227"/>
      <c r="AC8" s="227"/>
      <c r="AD8" s="227"/>
      <c r="AE8" s="227"/>
      <c r="AF8" s="227"/>
      <c r="AG8" s="225"/>
      <c r="AH8" s="240"/>
      <c r="AI8" s="240"/>
      <c r="AJ8" s="240"/>
      <c r="AK8" s="223"/>
      <c r="AL8" s="223"/>
      <c r="AM8" s="128" t="s">
        <v>251</v>
      </c>
      <c r="AN8" s="128" t="s">
        <v>251</v>
      </c>
      <c r="AO8" s="223"/>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row>
    <row r="9" spans="1:73" s="3" customFormat="1" ht="116.25" customHeight="1" x14ac:dyDescent="0.3">
      <c r="A9" s="207">
        <v>1</v>
      </c>
      <c r="B9" s="209" t="s">
        <v>164</v>
      </c>
      <c r="C9" s="209" t="s">
        <v>165</v>
      </c>
      <c r="D9" s="211" t="s">
        <v>122</v>
      </c>
      <c r="E9" s="211" t="s">
        <v>201</v>
      </c>
      <c r="F9" s="211" t="s">
        <v>203</v>
      </c>
      <c r="G9" s="211" t="s">
        <v>166</v>
      </c>
      <c r="H9" s="211" t="s">
        <v>114</v>
      </c>
      <c r="I9" s="211" t="s">
        <v>192</v>
      </c>
      <c r="J9" s="204" t="s">
        <v>202</v>
      </c>
      <c r="K9" s="184">
        <v>1</v>
      </c>
      <c r="L9" s="185" t="str">
        <f>IF(K9&lt;=0,"",IF(K9&lt;=2,"Muy Baja",IF(K9&lt;=24,"Baja",IF(K9&lt;=500,"Media",IF(K9&lt;=5000,"Alta","Muy Alta")))))</f>
        <v>Muy Baja</v>
      </c>
      <c r="M9" s="186">
        <f>IF(L9="","",IF(L9="Muy Baja",0.2,IF(L9="Baja",0.4,IF(L9="Media",0.6,IF(L9="Alta",0.8,IF(L9="Muy Alta",1,))))))</f>
        <v>0.2</v>
      </c>
      <c r="N9" s="188" t="s">
        <v>143</v>
      </c>
      <c r="O9" s="186" t="str">
        <f>IF(NOT(ISERROR(MATCH(N9,'Tabla Impacto'!$B$221:$B$223,0))),'Tabla Impacto'!$F$223&amp;"Por favor no seleccionar los criterios de impacto(Afectación Económica o presupuestal y Pérdida Reputacional)",N9)</f>
        <v xml:space="preserve">     El riesgo afecta la imagen de la entidad internamente, de conocimiento general, nivel interno, de junta dircetiva y accionistas y/o de provedores</v>
      </c>
      <c r="P9" s="185" t="str">
        <f>IF(OR(O9='Tabla Impacto'!$C$11,O9='Tabla Impacto'!$D$11),"Leve",IF(OR(O9='Tabla Impacto'!$C$12,O9='Tabla Impacto'!$D$12),"Menor",IF(OR(O9='Tabla Impacto'!$C$13,O9='Tabla Impacto'!$D$13),"Moderado",IF(OR(O9='Tabla Impacto'!$C$14,O9='Tabla Impacto'!$D$14),"Mayor",IF(OR(O9='Tabla Impacto'!$C$15,O9='Tabla Impacto'!$D$15),"Catastrófico","")))))</f>
        <v>Menor</v>
      </c>
      <c r="Q9" s="186">
        <f>IF(P9="","",IF(P9="Leve",0.2,IF(P9="Menor",0.4,IF(P9="Moderado",0.6,IF(P9="Mayor",0.8,IF(P9="Catastrófico",1,))))))</f>
        <v>0.4</v>
      </c>
      <c r="R9" s="189" t="str">
        <f>IF(OR(AND(L9="Muy Baja",P9="Leve"),AND(L9="Muy Baja",P9="Menor"),AND(L9="Baja",P9="Leve")),"Bajo",IF(OR(AND(L9="Muy baja",P9="Moderado"),AND(L9="Baja",P9="Menor"),AND(L9="Baja",P9="Moderado"),AND(L9="Media",P9="Leve"),AND(L9="Media",P9="Menor"),AND(L9="Media",P9="Moderado"),AND(L9="Alta",P9="Leve"),AND(L9="Alta",P9="Menor")),"Moderado",IF(OR(AND(L9="Muy Baja",P9="Mayor"),AND(L9="Baja",P9="Mayor"),AND(L9="Media",P9="Mayor"),AND(L9="Alta",P9="Moderado"),AND(L9="Alta",P9="Mayor"),AND(L9="Muy Alta",P9="Leve"),AND(L9="Muy Alta",P9="Menor"),AND(L9="Muy Alta",P9="Moderado"),AND(L9="Muy Alta",P9="Mayor")),"Alto",IF(OR(AND(L9="Muy Baja",P9="Catastrófico"),AND(L9="Baja",P9="Catastrófico"),AND(L9="Media",P9="Catastrófico"),AND(L9="Alta",P9="Catastrófico"),AND(L9="Muy Alta",P9="Catastrófico")),"Extremo",""))))</f>
        <v>Bajo</v>
      </c>
      <c r="S9" s="111">
        <v>1</v>
      </c>
      <c r="T9" s="110" t="s">
        <v>232</v>
      </c>
      <c r="U9" s="87" t="str">
        <f>IF(OR(V9="Preventivo",V9="Detectivo"),"Probabilidad",IF(V9="Correctivo","Impacto",""))</f>
        <v>Probabilidad</v>
      </c>
      <c r="V9" s="88" t="s">
        <v>12</v>
      </c>
      <c r="W9" s="88" t="s">
        <v>7</v>
      </c>
      <c r="X9" s="89" t="str">
        <f>IF(AND(V9="Preventivo",W9="Automático"),"50%",IF(AND(V9="Preventivo",W9="Manual"),"40%",IF(AND(V9="Detectivo",W9="Automático"),"40%",IF(AND(V9="Detectivo",W9="Manual"),"30%",IF(AND(V9="Correctivo",W9="Automático"),"35%",IF(AND(V9="Correctivo",W9="Manual"),"25%",""))))))</f>
        <v>40%</v>
      </c>
      <c r="Y9" s="88" t="s">
        <v>17</v>
      </c>
      <c r="Z9" s="88" t="s">
        <v>110</v>
      </c>
      <c r="AA9" s="90">
        <f>IFERROR(IF(U9="Probabilidad",(M9-(+M9*X9)),IF(U9="Impacto",M9,"")),"")</f>
        <v>0.12</v>
      </c>
      <c r="AB9" s="91" t="str">
        <f>IFERROR(IF(AA9="","",IF(AA9&lt;=0.2,"Muy Baja",IF(AA9&lt;=0.4,"Baja",IF(AA9&lt;=0.6,"Media",IF(AA9&lt;=0.8,"Alta","Muy Alta"))))),"")</f>
        <v>Muy Baja</v>
      </c>
      <c r="AC9" s="89">
        <f>+AA9</f>
        <v>0.12</v>
      </c>
      <c r="AD9" s="91" t="str">
        <f>IFERROR(IF(AE9="","",IF(AE9&lt;=0.2,"Leve",IF(AE9&lt;=0.4,"Menor",IF(AE9&lt;=0.6,"Moderado",IF(AE9&lt;=0.8,"Mayor","Catastrófico"))))),"")</f>
        <v>Menor</v>
      </c>
      <c r="AE9" s="89">
        <f>IFERROR(IF(U9="Impacto",(Q9-(+Q9*X9)),IF(U9="Probabilidad",Q9,"")),"")</f>
        <v>0.4</v>
      </c>
      <c r="AF9" s="92" t="str">
        <f>IFERROR(IF(OR(AND(AB9="Muy Baja",AD9="Leve"),AND(AB9="Muy Baja",AD9="Menor"),AND(AB9="Baja",AD9="Leve")),"Bajo",IF(OR(AND(AB9="Muy baja",AD9="Moderado"),AND(AB9="Baja",AD9="Menor"),AND(AB9="Baja",AD9="Moderado"),AND(AB9="Media",AD9="Leve"),AND(AB9="Media",AD9="Menor"),AND(AB9="Media",AD9="Moderado"),AND(AB9="Alta",AD9="Leve"),AND(AB9="Alta",AD9="Menor")),"Moderado",IF(OR(AND(AB9="Muy Baja",AD9="Mayor"),AND(AB9="Baja",AD9="Mayor"),AND(AB9="Media",AD9="Mayor"),AND(AB9="Alta",AD9="Moderado"),AND(AB9="Alta",AD9="Mayor"),AND(AB9="Muy Alta",AD9="Leve"),AND(AB9="Muy Alta",AD9="Menor"),AND(AB9="Muy Alta",AD9="Moderado"),AND(AB9="Muy Alta",AD9="Mayor")),"Alto",IF(OR(AND(AB9="Muy Baja",AD9="Catastrófico"),AND(AB9="Baja",AD9="Catastrófico"),AND(AB9="Media",AD9="Catastrófico"),AND(AB9="Alta",AD9="Catastrófico"),AND(AB9="Muy Alta",AD9="Catastrófico")),"Extremo","")))),"")</f>
        <v>Bajo</v>
      </c>
      <c r="AG9" s="88" t="s">
        <v>28</v>
      </c>
      <c r="AH9" s="109"/>
      <c r="AI9" s="105"/>
      <c r="AJ9" s="79"/>
      <c r="AK9" s="135">
        <v>45107</v>
      </c>
      <c r="AL9" s="77"/>
      <c r="AM9" s="132"/>
      <c r="AN9" s="132"/>
      <c r="AO9" s="154"/>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row>
    <row r="10" spans="1:73" ht="135.75" hidden="1" customHeight="1" x14ac:dyDescent="0.25">
      <c r="A10" s="207"/>
      <c r="B10" s="209"/>
      <c r="C10" s="209"/>
      <c r="D10" s="211"/>
      <c r="E10" s="211"/>
      <c r="F10" s="211"/>
      <c r="G10" s="211"/>
      <c r="H10" s="211"/>
      <c r="I10" s="211"/>
      <c r="J10" s="238"/>
      <c r="K10" s="184"/>
      <c r="L10" s="185"/>
      <c r="M10" s="186"/>
      <c r="N10" s="188"/>
      <c r="O10" s="186">
        <f>IF(NOT(ISERROR(MATCH(N10,_xlfn.ANCHORARRAY(J21),0))),M23&amp;"Por favor no seleccionar los criterios de impacto",N10)</f>
        <v>0</v>
      </c>
      <c r="P10" s="185"/>
      <c r="Q10" s="186"/>
      <c r="R10" s="189"/>
      <c r="S10" s="111">
        <v>2</v>
      </c>
      <c r="T10" s="93"/>
      <c r="U10" s="87" t="str">
        <f>IF(OR(V10="Preventivo",V10="Detectivo"),"Probabilidad",IF(V10="Correctivo","Impacto",""))</f>
        <v>Probabilidad</v>
      </c>
      <c r="V10" s="88" t="s">
        <v>12</v>
      </c>
      <c r="W10" s="88" t="s">
        <v>7</v>
      </c>
      <c r="X10" s="89" t="str">
        <f t="shared" ref="X10:X14" si="0">IF(AND(V10="Preventivo",W10="Automático"),"50%",IF(AND(V10="Preventivo",W10="Manual"),"40%",IF(AND(V10="Detectivo",W10="Automático"),"40%",IF(AND(V10="Detectivo",W10="Manual"),"30%",IF(AND(V10="Correctivo",W10="Automático"),"35%",IF(AND(V10="Correctivo",W10="Manual"),"25%",""))))))</f>
        <v>40%</v>
      </c>
      <c r="Y10" s="88" t="s">
        <v>17</v>
      </c>
      <c r="Z10" s="88" t="s">
        <v>110</v>
      </c>
      <c r="AA10" s="90">
        <f>IFERROR(IF(AND(U9="Probabilidad",U10="Probabilidad"),(AC9-(+AC9*X10)),IF(U10="Probabilidad",(M9-(+M9*X10)),IF(U10="Impacto",AC9,""))),"")</f>
        <v>7.1999999999999995E-2</v>
      </c>
      <c r="AB10" s="91" t="str">
        <f t="shared" ref="AB10:AB56" si="1">IFERROR(IF(AA10="","",IF(AA10&lt;=0.2,"Muy Baja",IF(AA10&lt;=0.4,"Baja",IF(AA10&lt;=0.6,"Media",IF(AA10&lt;=0.8,"Alta","Muy Alta"))))),"")</f>
        <v>Muy Baja</v>
      </c>
      <c r="AC10" s="73">
        <f t="shared" ref="AC10:AC14" si="2">+AA10</f>
        <v>7.1999999999999995E-2</v>
      </c>
      <c r="AD10" s="75" t="str">
        <f t="shared" ref="AD10:AD56" si="3">IFERROR(IF(AE10="","",IF(AE10&lt;=0.2,"Leve",IF(AE10&lt;=0.4,"Menor",IF(AE10&lt;=0.6,"Moderado",IF(AE10&lt;=0.8,"Mayor","Catastrófico"))))),"")</f>
        <v>Menor</v>
      </c>
      <c r="AE10" s="73">
        <f>IFERROR(IF(AND(U9="Impacto",U10="Impacto"),(AE9-(+AE9*X10)),IF(U10="Impacto",($Q$9-(+$Q$9*X10)),IF(U10="Probabilidad",AE9,""))),"")</f>
        <v>0.4</v>
      </c>
      <c r="AF10" s="76" t="str">
        <f t="shared" ref="AF10:AF14" si="4">IFERROR(IF(OR(AND(AB10="Muy Baja",AD10="Leve"),AND(AB10="Muy Baja",AD10="Menor"),AND(AB10="Baja",AD10="Leve")),"Bajo",IF(OR(AND(AB10="Muy baja",AD10="Moderado"),AND(AB10="Baja",AD10="Menor"),AND(AB10="Baja",AD10="Moderado"),AND(AB10="Media",AD10="Leve"),AND(AB10="Media",AD10="Menor"),AND(AB10="Media",AD10="Moderado"),AND(AB10="Alta",AD10="Leve"),AND(AB10="Alta",AD10="Menor")),"Moderado",IF(OR(AND(AB10="Muy Baja",AD10="Mayor"),AND(AB10="Baja",AD10="Mayor"),AND(AB10="Media",AD10="Mayor"),AND(AB10="Alta",AD10="Moderado"),AND(AB10="Alta",AD10="Mayor"),AND(AB10="Muy Alta",AD10="Leve"),AND(AB10="Muy Alta",AD10="Menor"),AND(AB10="Muy Alta",AD10="Moderado"),AND(AB10="Muy Alta",AD10="Mayor")),"Alto",IF(OR(AND(AB10="Muy Baja",AD10="Catastrófico"),AND(AB10="Baja",AD10="Catastrófico"),AND(AB10="Media",AD10="Catastrófico"),AND(AB10="Alta",AD10="Catastrófico"),AND(AB10="Muy Alta",AD10="Catastrófico")),"Extremo","")))),"")</f>
        <v>Bajo</v>
      </c>
      <c r="AG10" s="72"/>
      <c r="AH10" s="106"/>
      <c r="AI10" s="105"/>
      <c r="AJ10" s="79"/>
      <c r="AK10" s="79"/>
      <c r="AL10" s="77"/>
      <c r="AM10" s="129"/>
      <c r="AN10" s="129"/>
      <c r="AO10" s="78"/>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row>
    <row r="11" spans="1:73" ht="76.5" hidden="1" customHeight="1" x14ac:dyDescent="0.25">
      <c r="A11" s="207"/>
      <c r="B11" s="209"/>
      <c r="C11" s="209"/>
      <c r="D11" s="211"/>
      <c r="E11" s="211"/>
      <c r="F11" s="211"/>
      <c r="G11" s="211"/>
      <c r="H11" s="211"/>
      <c r="I11" s="211"/>
      <c r="J11" s="238"/>
      <c r="K11" s="184"/>
      <c r="L11" s="185"/>
      <c r="M11" s="186"/>
      <c r="N11" s="188"/>
      <c r="O11" s="186">
        <f>IF(NOT(ISERROR(MATCH(N11,_xlfn.ANCHORARRAY(J22),0))),M24&amp;"Por favor no seleccionar los criterios de impacto",N11)</f>
        <v>0</v>
      </c>
      <c r="P11" s="185"/>
      <c r="Q11" s="186"/>
      <c r="R11" s="189"/>
      <c r="S11" s="111">
        <v>3</v>
      </c>
      <c r="U11" s="87" t="str">
        <f>IF(OR(V11="Preventivo",V11="Detectivo"),"Probabilidad",IF(V11="Correctivo","Impacto",""))</f>
        <v/>
      </c>
      <c r="V11" s="88"/>
      <c r="W11" s="88"/>
      <c r="X11" s="89" t="str">
        <f t="shared" si="0"/>
        <v/>
      </c>
      <c r="Y11" s="88"/>
      <c r="Z11" s="88"/>
      <c r="AA11" s="90" t="str">
        <f>IFERROR(IF(AND(U10="Probabilidad",U11="Probabilidad"),(AC10-(+AC10*X11)),IF(AND(U10="Impacto",U11="Probabilidad"),(AC9-(+AC9*X11)),IF(U11="Impacto",AC10,""))),"")</f>
        <v/>
      </c>
      <c r="AB11" s="91" t="str">
        <f t="shared" si="1"/>
        <v/>
      </c>
      <c r="AC11" s="73" t="str">
        <f t="shared" si="2"/>
        <v/>
      </c>
      <c r="AD11" s="75" t="str">
        <f t="shared" si="3"/>
        <v/>
      </c>
      <c r="AE11" s="73" t="str">
        <f>IFERROR(IF(AND(U10="Impacto",U11="Impacto"),(AE10-(+AE10*X11)),IF(AND(U10="Probabilidad",U11="Impacto"),(AE9-(+AE9*X11)),IF(U11="Probabilidad",AE10,""))),"")</f>
        <v/>
      </c>
      <c r="AF11" s="76" t="str">
        <f t="shared" si="4"/>
        <v/>
      </c>
      <c r="AG11" s="72"/>
      <c r="AH11" s="106"/>
      <c r="AI11" s="105"/>
      <c r="AJ11" s="79"/>
      <c r="AK11" s="79"/>
      <c r="AL11" s="77"/>
      <c r="AM11" s="129"/>
      <c r="AN11" s="129"/>
      <c r="AO11" s="78"/>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151.5" hidden="1" customHeight="1" x14ac:dyDescent="0.25">
      <c r="A12" s="207"/>
      <c r="B12" s="209"/>
      <c r="C12" s="209"/>
      <c r="D12" s="211"/>
      <c r="E12" s="211"/>
      <c r="F12" s="211"/>
      <c r="G12" s="211"/>
      <c r="H12" s="211"/>
      <c r="I12" s="211"/>
      <c r="J12" s="205"/>
      <c r="K12" s="184"/>
      <c r="L12" s="185"/>
      <c r="M12" s="186"/>
      <c r="N12" s="188"/>
      <c r="O12" s="186">
        <f>IF(NOT(ISERROR(MATCH(N12,_xlfn.ANCHORARRAY(J23),0))),M25&amp;"Por favor no seleccionar los criterios de impacto",N12)</f>
        <v>0</v>
      </c>
      <c r="P12" s="185"/>
      <c r="Q12" s="186"/>
      <c r="R12" s="189"/>
      <c r="S12" s="95">
        <v>4</v>
      </c>
      <c r="T12" s="107"/>
      <c r="U12" s="71" t="str">
        <f t="shared" ref="U12:U14" si="5">IF(OR(V12="Preventivo",V12="Detectivo"),"Probabilidad",IF(V12="Correctivo","Impacto",""))</f>
        <v/>
      </c>
      <c r="V12" s="72"/>
      <c r="W12" s="72"/>
      <c r="X12" s="73" t="str">
        <f t="shared" si="0"/>
        <v/>
      </c>
      <c r="Y12" s="72"/>
      <c r="Z12" s="72"/>
      <c r="AA12" s="74" t="str">
        <f>IFERROR(IF(AND(U11="Probabilidad",U12="Probabilidad"),(AC11-(+AC11*X12)),IF(AND(U11="Impacto",U12="Probabilidad"),(AC10-(+AC10*X12)),IF(U12="Impacto",AC11,""))),"")</f>
        <v/>
      </c>
      <c r="AB12" s="75" t="str">
        <f t="shared" si="1"/>
        <v/>
      </c>
      <c r="AC12" s="73" t="str">
        <f t="shared" si="2"/>
        <v/>
      </c>
      <c r="AD12" s="75" t="str">
        <f t="shared" si="3"/>
        <v/>
      </c>
      <c r="AE12" s="73" t="str">
        <f>IFERROR(IF(AND(U11="Impacto",U12="Impacto"),(AE11-(+AE11*X12)),IF(AND(U11="Probabilidad",U12="Impacto"),(AE10-(+AE10*X12)),IF(U12="Probabilidad",AE11,""))),"")</f>
        <v/>
      </c>
      <c r="AF12" s="76" t="str">
        <f>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
      </c>
      <c r="AG12" s="72"/>
      <c r="AH12" s="106"/>
      <c r="AI12" s="105"/>
      <c r="AJ12" s="79"/>
      <c r="AK12" s="79"/>
      <c r="AL12" s="77"/>
      <c r="AM12" s="129"/>
      <c r="AN12" s="129"/>
      <c r="AO12" s="78"/>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151.5" hidden="1" customHeight="1" x14ac:dyDescent="0.25">
      <c r="A13" s="207"/>
      <c r="B13" s="209"/>
      <c r="C13" s="209"/>
      <c r="D13" s="211"/>
      <c r="E13" s="211"/>
      <c r="F13" s="211"/>
      <c r="G13" s="211"/>
      <c r="H13" s="211"/>
      <c r="I13" s="211"/>
      <c r="J13" s="205"/>
      <c r="K13" s="184"/>
      <c r="L13" s="185"/>
      <c r="M13" s="186"/>
      <c r="N13" s="188"/>
      <c r="O13" s="186">
        <f>IF(NOT(ISERROR(MATCH(N13,_xlfn.ANCHORARRAY(J24),0))),M26&amp;"Por favor no seleccionar los criterios de impacto",N13)</f>
        <v>0</v>
      </c>
      <c r="P13" s="185"/>
      <c r="Q13" s="186"/>
      <c r="R13" s="189"/>
      <c r="S13" s="95">
        <v>5</v>
      </c>
      <c r="T13" s="107"/>
      <c r="U13" s="71" t="str">
        <f t="shared" si="5"/>
        <v/>
      </c>
      <c r="V13" s="72"/>
      <c r="W13" s="72"/>
      <c r="X13" s="73" t="str">
        <f t="shared" si="0"/>
        <v/>
      </c>
      <c r="Y13" s="72"/>
      <c r="Z13" s="72"/>
      <c r="AA13" s="74" t="str">
        <f>IFERROR(IF(AND(U12="Probabilidad",U13="Probabilidad"),(AC12-(+AC12*X13)),IF(AND(U12="Impacto",U13="Probabilidad"),(AC11-(+AC11*X13)),IF(U13="Impacto",AC12,""))),"")</f>
        <v/>
      </c>
      <c r="AB13" s="75" t="str">
        <f t="shared" si="1"/>
        <v/>
      </c>
      <c r="AC13" s="73" t="str">
        <f t="shared" si="2"/>
        <v/>
      </c>
      <c r="AD13" s="75" t="str">
        <f t="shared" si="3"/>
        <v/>
      </c>
      <c r="AE13" s="73" t="str">
        <f>IFERROR(IF(AND(U12="Impacto",U13="Impacto"),(AE12-(+AE12*X13)),IF(AND(U12="Probabilidad",U13="Impacto"),(AE11-(+AE11*X13)),IF(U13="Probabilidad",AE12,""))),"")</f>
        <v/>
      </c>
      <c r="AF13" s="76" t="str">
        <f t="shared" si="4"/>
        <v/>
      </c>
      <c r="AG13" s="72"/>
      <c r="AH13" s="106"/>
      <c r="AI13" s="105"/>
      <c r="AJ13" s="79"/>
      <c r="AK13" s="79"/>
      <c r="AL13" s="77"/>
      <c r="AM13" s="129"/>
      <c r="AN13" s="129"/>
      <c r="AO13" s="78"/>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151.5" hidden="1" customHeight="1" x14ac:dyDescent="0.25">
      <c r="A14" s="207"/>
      <c r="B14" s="209"/>
      <c r="C14" s="209"/>
      <c r="D14" s="211"/>
      <c r="E14" s="211"/>
      <c r="F14" s="211"/>
      <c r="G14" s="211"/>
      <c r="H14" s="211"/>
      <c r="I14" s="211"/>
      <c r="J14" s="205"/>
      <c r="K14" s="184"/>
      <c r="L14" s="185"/>
      <c r="M14" s="186"/>
      <c r="N14" s="188"/>
      <c r="O14" s="186">
        <f>IF(NOT(ISERROR(MATCH(N14,_xlfn.ANCHORARRAY(J25),0))),M27&amp;"Por favor no seleccionar los criterios de impacto",N14)</f>
        <v>0</v>
      </c>
      <c r="P14" s="185"/>
      <c r="Q14" s="186"/>
      <c r="R14" s="189"/>
      <c r="S14" s="95">
        <v>6</v>
      </c>
      <c r="T14" s="107"/>
      <c r="U14" s="71" t="str">
        <f t="shared" si="5"/>
        <v/>
      </c>
      <c r="V14" s="72"/>
      <c r="W14" s="72"/>
      <c r="X14" s="73" t="str">
        <f t="shared" si="0"/>
        <v/>
      </c>
      <c r="Y14" s="72"/>
      <c r="Z14" s="72"/>
      <c r="AA14" s="74" t="str">
        <f>IFERROR(IF(AND(U13="Probabilidad",U14="Probabilidad"),(AC13-(+AC13*X14)),IF(AND(U13="Impacto",U14="Probabilidad"),(AC12-(+AC12*X14)),IF(U14="Impacto",AC13,""))),"")</f>
        <v/>
      </c>
      <c r="AB14" s="75" t="str">
        <f t="shared" si="1"/>
        <v/>
      </c>
      <c r="AC14" s="73" t="str">
        <f t="shared" si="2"/>
        <v/>
      </c>
      <c r="AD14" s="75" t="str">
        <f t="shared" si="3"/>
        <v/>
      </c>
      <c r="AE14" s="73" t="str">
        <f>IFERROR(IF(AND(U13="Impacto",U14="Impacto"),(AE13-(+AE13*X14)),IF(AND(U13="Probabilidad",U14="Impacto"),(AE12-(+AE12*X14)),IF(U14="Probabilidad",AE13,""))),"")</f>
        <v/>
      </c>
      <c r="AF14" s="76" t="str">
        <f t="shared" si="4"/>
        <v/>
      </c>
      <c r="AG14" s="72"/>
      <c r="AH14" s="106"/>
      <c r="AI14" s="105"/>
      <c r="AJ14" s="79"/>
      <c r="AK14" s="79"/>
      <c r="AL14" s="77"/>
      <c r="AM14" s="129"/>
      <c r="AN14" s="129"/>
      <c r="AO14" s="78"/>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1:73" ht="249.75" customHeight="1" x14ac:dyDescent="0.25">
      <c r="A15" s="206">
        <v>2</v>
      </c>
      <c r="B15" s="208" t="s">
        <v>182</v>
      </c>
      <c r="C15" s="208" t="s">
        <v>165</v>
      </c>
      <c r="D15" s="210" t="s">
        <v>124</v>
      </c>
      <c r="E15" s="210" t="s">
        <v>196</v>
      </c>
      <c r="F15" s="210" t="s">
        <v>224</v>
      </c>
      <c r="G15" s="210" t="s">
        <v>166</v>
      </c>
      <c r="H15" s="210" t="s">
        <v>114</v>
      </c>
      <c r="I15" s="210" t="s">
        <v>192</v>
      </c>
      <c r="J15" s="204" t="s">
        <v>214</v>
      </c>
      <c r="K15" s="179">
        <v>3</v>
      </c>
      <c r="L15" s="176" t="str">
        <f>IF(K15&lt;=0,"",IF(K15&lt;=2,"Muy Baja",IF(K15&lt;=24,"Baja",IF(K15&lt;=500,"Media",IF(K15&lt;=5000,"Alta","Muy Alta")))))</f>
        <v>Baja</v>
      </c>
      <c r="M15" s="177">
        <f>IF(L15="","",IF(L15="Muy Baja",0.2,IF(L15="Baja",0.4,IF(L15="Media",0.6,IF(L15="Alta",0.8,IF(L15="Muy Alta",1,))))))</f>
        <v>0.4</v>
      </c>
      <c r="N15" s="187" t="s">
        <v>144</v>
      </c>
      <c r="O15" s="177" t="str">
        <f>IF(NOT(ISERROR(MATCH(N15,'Tabla Impacto'!$B$221:$B$223,0))),'Tabla Impacto'!$F$223&amp;"Por favor no seleccionar los criterios de impacto(Afectación Económica o presupuestal y Pérdida Reputacional)",N15)</f>
        <v xml:space="preserve">     El riesgo afecta la imagen de la entidad con algunos usuarios de relevancia frente al logro de los objetivos</v>
      </c>
      <c r="P15" s="176" t="str">
        <f>IF(OR(O15='Tabla Impacto'!$C$11,O15='Tabla Impacto'!$D$11),"Leve",IF(OR(O15='Tabla Impacto'!$C$12,O15='Tabla Impacto'!$D$12),"Menor",IF(OR(O15='Tabla Impacto'!$C$13,O15='Tabla Impacto'!$D$13),"Moderado",IF(OR(O15='Tabla Impacto'!$C$14,O15='Tabla Impacto'!$D$14),"Mayor",IF(OR(O15='Tabla Impacto'!$C$15,O15='Tabla Impacto'!$D$15),"Catastrófico","")))))</f>
        <v>Moderado</v>
      </c>
      <c r="Q15" s="177">
        <f>IF(P15="","",IF(P15="Leve",0.2,IF(P15="Menor",0.4,IF(P15="Moderado",0.6,IF(P15="Mayor",0.8,IF(P15="Catastrófico",1,))))))</f>
        <v>0.6</v>
      </c>
      <c r="R15" s="180"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16">
        <v>1</v>
      </c>
      <c r="T15" s="93" t="s">
        <v>256</v>
      </c>
      <c r="U15" s="117" t="str">
        <f>IF(OR(V15="Preventivo",V15="Detectivo"),"Probabilidad",IF(V15="Correctivo","Impacto",""))</f>
        <v>Probabilidad</v>
      </c>
      <c r="V15" s="118" t="s">
        <v>13</v>
      </c>
      <c r="W15" s="118" t="s">
        <v>7</v>
      </c>
      <c r="X15" s="119" t="str">
        <f>IF(AND(V15="Preventivo",W15="Automático"),"50%",IF(AND(V15="Preventivo",W15="Manual"),"40%",IF(AND(V15="Detectivo",W15="Automático"),"40%",IF(AND(V15="Detectivo",W15="Manual"),"30%",IF(AND(V15="Correctivo",W15="Automático"),"35%",IF(AND(V15="Correctivo",W15="Manual"),"25%",""))))))</f>
        <v>30%</v>
      </c>
      <c r="Y15" s="118" t="s">
        <v>18</v>
      </c>
      <c r="Z15" s="118" t="s">
        <v>110</v>
      </c>
      <c r="AA15" s="120">
        <f>IFERROR(IF(U15="Probabilidad",(M15-(+M15*X15)),IF(U15="Impacto",M15,"")),"")</f>
        <v>0.28000000000000003</v>
      </c>
      <c r="AB15" s="121" t="str">
        <f>IFERROR(IF(AA15="","",IF(AA15&lt;=0.2,"Muy Baja",IF(AA15&lt;=0.4,"Baja",IF(AA15&lt;=0.6,"Media",IF(AA15&lt;=0.8,"Alta","Muy Alta"))))),"")</f>
        <v>Baja</v>
      </c>
      <c r="AC15" s="119">
        <f>+AA15</f>
        <v>0.28000000000000003</v>
      </c>
      <c r="AD15" s="121" t="str">
        <f>IFERROR(IF(AE15="","",IF(AE15&lt;=0.2,"Leve",IF(AE15&lt;=0.4,"Menor",IF(AE15&lt;=0.6,"Moderado",IF(AE15&lt;=0.8,"Mayor","Catastrófico"))))),"")</f>
        <v>Moderado</v>
      </c>
      <c r="AE15" s="119">
        <f>IFERROR(IF(U15="Impacto",(Q15-(+Q15*X15)),IF(U15="Probabilidad",Q15,"")),"")</f>
        <v>0.6</v>
      </c>
      <c r="AF15" s="122" t="str">
        <f>IFERROR(IF(OR(AND(AB15="Muy Baja",AD15="Leve"),AND(AB15="Muy Baja",AD15="Menor"),AND(AB15="Baja",AD15="Leve")),"Bajo",IF(OR(AND(AB15="Muy baja",AD15="Moderado"),AND(AB15="Baja",AD15="Menor"),AND(AB15="Baja",AD15="Moderado"),AND(AB15="Media",AD15="Leve"),AND(AB15="Media",AD15="Menor"),AND(AB15="Media",AD15="Moderado"),AND(AB15="Alta",AD15="Leve"),AND(AB15="Alta",AD15="Menor")),"Moderado",IF(OR(AND(AB15="Muy Baja",AD15="Mayor"),AND(AB15="Baja",AD15="Mayor"),AND(AB15="Media",AD15="Mayor"),AND(AB15="Alta",AD15="Moderado"),AND(AB15="Alta",AD15="Mayor"),AND(AB15="Muy Alta",AD15="Leve"),AND(AB15="Muy Alta",AD15="Menor"),AND(AB15="Muy Alta",AD15="Moderado"),AND(AB15="Muy Alta",AD15="Mayor")),"Alto",IF(OR(AND(AB15="Muy Baja",AD15="Catastrófico"),AND(AB15="Baja",AD15="Catastrófico"),AND(AB15="Media",AD15="Catastrófico"),AND(AB15="Alta",AD15="Catastrófico"),AND(AB15="Muy Alta",AD15="Catastrófico")),"Extremo","")))),"")</f>
        <v>Moderado</v>
      </c>
      <c r="AG15" s="118" t="s">
        <v>126</v>
      </c>
      <c r="AH15" s="93" t="s">
        <v>254</v>
      </c>
      <c r="AI15" s="94" t="s">
        <v>182</v>
      </c>
      <c r="AJ15" s="160" t="s">
        <v>234</v>
      </c>
      <c r="AK15" s="135">
        <v>45107</v>
      </c>
      <c r="AL15" s="136"/>
      <c r="AM15" s="132"/>
      <c r="AN15" s="132"/>
      <c r="AO15" s="138"/>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151.5" hidden="1" customHeight="1" x14ac:dyDescent="0.25">
      <c r="A16" s="207"/>
      <c r="B16" s="209"/>
      <c r="C16" s="208"/>
      <c r="D16" s="210"/>
      <c r="E16" s="210"/>
      <c r="F16" s="210"/>
      <c r="G16" s="211"/>
      <c r="H16" s="211"/>
      <c r="I16" s="211"/>
      <c r="J16" s="205"/>
      <c r="K16" s="184"/>
      <c r="L16" s="185"/>
      <c r="M16" s="186"/>
      <c r="N16" s="188"/>
      <c r="O16" s="186">
        <f>IF(NOT(ISERROR(MATCH(N16,_xlfn.ANCHORARRAY(J27),0))),M29&amp;"Por favor no seleccionar los criterios de impacto",N16)</f>
        <v>0</v>
      </c>
      <c r="P16" s="185"/>
      <c r="Q16" s="186"/>
      <c r="R16" s="189"/>
      <c r="S16" s="85">
        <v>2</v>
      </c>
      <c r="T16" s="107"/>
      <c r="U16" s="71" t="str">
        <f>IF(OR(V16="Preventivo",V16="Detectivo"),"Probabilidad",IF(V16="Correctivo","Impacto",""))</f>
        <v/>
      </c>
      <c r="V16" s="72"/>
      <c r="W16" s="72"/>
      <c r="X16" s="73" t="str">
        <f t="shared" ref="X16:X20" si="6">IF(AND(V16="Preventivo",W16="Automático"),"50%",IF(AND(V16="Preventivo",W16="Manual"),"40%",IF(AND(V16="Detectivo",W16="Automático"),"40%",IF(AND(V16="Detectivo",W16="Manual"),"30%",IF(AND(V16="Correctivo",W16="Automático"),"35%",IF(AND(V16="Correctivo",W16="Manual"),"25%",""))))))</f>
        <v/>
      </c>
      <c r="Y16" s="72"/>
      <c r="Z16" s="72"/>
      <c r="AA16" s="74" t="str">
        <f>IFERROR(IF(AND(U15="Probabilidad",U16="Probabilidad"),(AC15-(+AC15*X16)),IF(U16="Probabilidad",(M15-(+M15*X16)),IF(U16="Impacto",AC15,""))),"")</f>
        <v/>
      </c>
      <c r="AB16" s="75" t="str">
        <f t="shared" si="1"/>
        <v/>
      </c>
      <c r="AC16" s="73" t="str">
        <f t="shared" ref="AC16:AC20" si="7">+AA16</f>
        <v/>
      </c>
      <c r="AD16" s="75" t="str">
        <f t="shared" si="3"/>
        <v/>
      </c>
      <c r="AE16" s="73" t="str">
        <f>IFERROR(IF(AND(U15="Impacto",U16="Impacto"),(AE9-(+AE9*X16)),IF(U16="Impacto",($Q$15-(+$Q$15*X16)),IF(U16="Probabilidad",AE9,""))),"")</f>
        <v/>
      </c>
      <c r="AF16" s="76" t="str">
        <f t="shared" ref="AF16:AF17" si="8">IFERROR(IF(OR(AND(AB16="Muy Baja",AD16="Leve"),AND(AB16="Muy Baja",AD16="Menor"),AND(AB16="Baja",AD16="Leve")),"Bajo",IF(OR(AND(AB16="Muy baja",AD16="Moderado"),AND(AB16="Baja",AD16="Menor"),AND(AB16="Baja",AD16="Moderado"),AND(AB16="Media",AD16="Leve"),AND(AB16="Media",AD16="Menor"),AND(AB16="Media",AD16="Moderado"),AND(AB16="Alta",AD16="Leve"),AND(AB16="Alta",AD16="Menor")),"Moderado",IF(OR(AND(AB16="Muy Baja",AD16="Mayor"),AND(AB16="Baja",AD16="Mayor"),AND(AB16="Media",AD16="Mayor"),AND(AB16="Alta",AD16="Moderado"),AND(AB16="Alta",AD16="Mayor"),AND(AB16="Muy Alta",AD16="Leve"),AND(AB16="Muy Alta",AD16="Menor"),AND(AB16="Muy Alta",AD16="Moderado"),AND(AB16="Muy Alta",AD16="Mayor")),"Alto",IF(OR(AND(AB16="Muy Baja",AD16="Catastrófico"),AND(AB16="Baja",AD16="Catastrófico"),AND(AB16="Media",AD16="Catastrófico"),AND(AB16="Alta",AD16="Catastrófico"),AND(AB16="Muy Alta",AD16="Catastrófico")),"Extremo","")))),"")</f>
        <v/>
      </c>
      <c r="AG16" s="72"/>
      <c r="AH16" s="106"/>
      <c r="AI16" s="105"/>
      <c r="AJ16" s="79"/>
      <c r="AK16" s="79"/>
      <c r="AL16" s="77"/>
      <c r="AM16" s="129"/>
      <c r="AN16" s="129"/>
      <c r="AO16" s="78"/>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row>
    <row r="17" spans="1:73" ht="151.5" hidden="1" customHeight="1" x14ac:dyDescent="0.25">
      <c r="A17" s="207"/>
      <c r="B17" s="209"/>
      <c r="C17" s="208"/>
      <c r="D17" s="210"/>
      <c r="E17" s="210"/>
      <c r="F17" s="210"/>
      <c r="G17" s="211"/>
      <c r="H17" s="211"/>
      <c r="I17" s="211"/>
      <c r="J17" s="205"/>
      <c r="K17" s="184"/>
      <c r="L17" s="185"/>
      <c r="M17" s="186"/>
      <c r="N17" s="188"/>
      <c r="O17" s="186">
        <f>IF(NOT(ISERROR(MATCH(N17,_xlfn.ANCHORARRAY(J28),0))),M30&amp;"Por favor no seleccionar los criterios de impacto",N17)</f>
        <v>0</v>
      </c>
      <c r="P17" s="185"/>
      <c r="Q17" s="186"/>
      <c r="R17" s="189"/>
      <c r="S17" s="85">
        <v>3</v>
      </c>
      <c r="T17" s="108"/>
      <c r="U17" s="71" t="str">
        <f>IF(OR(V17="Preventivo",V17="Detectivo"),"Probabilidad",IF(V17="Correctivo","Impacto",""))</f>
        <v/>
      </c>
      <c r="V17" s="72"/>
      <c r="W17" s="72"/>
      <c r="X17" s="73" t="str">
        <f t="shared" si="6"/>
        <v/>
      </c>
      <c r="Y17" s="72"/>
      <c r="Z17" s="72"/>
      <c r="AA17" s="74" t="str">
        <f>IFERROR(IF(AND(U16="Probabilidad",U17="Probabilidad"),(AC16-(+AC16*X17)),IF(AND(U16="Impacto",U17="Probabilidad"),(AC15-(+AC15*X17)),IF(U17="Impacto",AC16,""))),"")</f>
        <v/>
      </c>
      <c r="AB17" s="75" t="str">
        <f t="shared" si="1"/>
        <v/>
      </c>
      <c r="AC17" s="73" t="str">
        <f t="shared" si="7"/>
        <v/>
      </c>
      <c r="AD17" s="75" t="str">
        <f t="shared" si="3"/>
        <v/>
      </c>
      <c r="AE17" s="73" t="str">
        <f>IFERROR(IF(AND(U16="Impacto",U17="Impacto"),(AE16-(+AE16*X17)),IF(AND(U16="Probabilidad",U17="Impacto"),(AE15-(+AE15*X17)),IF(U17="Probabilidad",AE16,""))),"")</f>
        <v/>
      </c>
      <c r="AF17" s="76" t="str">
        <f t="shared" si="8"/>
        <v/>
      </c>
      <c r="AG17" s="72"/>
      <c r="AH17" s="106"/>
      <c r="AI17" s="105"/>
      <c r="AJ17" s="79"/>
      <c r="AK17" s="79"/>
      <c r="AL17" s="77"/>
      <c r="AM17" s="129"/>
      <c r="AN17" s="129"/>
      <c r="AO17" s="78"/>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ht="151.5" hidden="1" customHeight="1" x14ac:dyDescent="0.25">
      <c r="A18" s="207"/>
      <c r="B18" s="209"/>
      <c r="C18" s="208"/>
      <c r="D18" s="210"/>
      <c r="E18" s="210"/>
      <c r="F18" s="210"/>
      <c r="G18" s="211"/>
      <c r="H18" s="211"/>
      <c r="I18" s="211"/>
      <c r="J18" s="205"/>
      <c r="K18" s="184"/>
      <c r="L18" s="185"/>
      <c r="M18" s="186"/>
      <c r="N18" s="188"/>
      <c r="O18" s="186">
        <f>IF(NOT(ISERROR(MATCH(N18,_xlfn.ANCHORARRAY(J29),0))),M31&amp;"Por favor no seleccionar los criterios de impacto",N18)</f>
        <v>0</v>
      </c>
      <c r="P18" s="185"/>
      <c r="Q18" s="186"/>
      <c r="R18" s="189"/>
      <c r="S18" s="85">
        <v>4</v>
      </c>
      <c r="T18" s="107"/>
      <c r="U18" s="71" t="str">
        <f t="shared" ref="U18:U20" si="9">IF(OR(V18="Preventivo",V18="Detectivo"),"Probabilidad",IF(V18="Correctivo","Impacto",""))</f>
        <v/>
      </c>
      <c r="V18" s="72"/>
      <c r="W18" s="72"/>
      <c r="X18" s="73" t="str">
        <f t="shared" si="6"/>
        <v/>
      </c>
      <c r="Y18" s="72"/>
      <c r="Z18" s="72"/>
      <c r="AA18" s="74" t="str">
        <f>IFERROR(IF(AND(U17="Probabilidad",U18="Probabilidad"),(AC17-(+AC17*X18)),IF(AND(U17="Impacto",U18="Probabilidad"),(AC16-(+AC16*X18)),IF(U18="Impacto",AC17,""))),"")</f>
        <v/>
      </c>
      <c r="AB18" s="75" t="str">
        <f t="shared" si="1"/>
        <v/>
      </c>
      <c r="AC18" s="73" t="str">
        <f t="shared" si="7"/>
        <v/>
      </c>
      <c r="AD18" s="75" t="str">
        <f t="shared" si="3"/>
        <v/>
      </c>
      <c r="AE18" s="73" t="str">
        <f>IFERROR(IF(AND(U17="Impacto",U18="Impacto"),(AE17-(+AE17*X18)),IF(AND(U17="Probabilidad",U18="Impacto"),(AE16-(+AE16*X18)),IF(U18="Probabilidad",AE17,""))),"")</f>
        <v/>
      </c>
      <c r="AF18" s="76" t="str">
        <f>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
      </c>
      <c r="AG18" s="72"/>
      <c r="AH18" s="106"/>
      <c r="AI18" s="105"/>
      <c r="AJ18" s="79"/>
      <c r="AK18" s="79"/>
      <c r="AL18" s="77"/>
      <c r="AM18" s="129"/>
      <c r="AN18" s="129"/>
      <c r="AO18" s="78"/>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ht="151.5" hidden="1" customHeight="1" x14ac:dyDescent="0.25">
      <c r="A19" s="207"/>
      <c r="B19" s="209"/>
      <c r="C19" s="208"/>
      <c r="D19" s="210"/>
      <c r="E19" s="210"/>
      <c r="F19" s="210"/>
      <c r="G19" s="211"/>
      <c r="H19" s="211"/>
      <c r="I19" s="211"/>
      <c r="J19" s="205"/>
      <c r="K19" s="184"/>
      <c r="L19" s="185"/>
      <c r="M19" s="186"/>
      <c r="N19" s="188"/>
      <c r="O19" s="186">
        <f>IF(NOT(ISERROR(MATCH(N19,_xlfn.ANCHORARRAY(J30),0))),M32&amp;"Por favor no seleccionar los criterios de impacto",N19)</f>
        <v>0</v>
      </c>
      <c r="P19" s="185"/>
      <c r="Q19" s="186"/>
      <c r="R19" s="189"/>
      <c r="S19" s="85">
        <v>5</v>
      </c>
      <c r="T19" s="107"/>
      <c r="U19" s="71" t="str">
        <f t="shared" si="9"/>
        <v/>
      </c>
      <c r="V19" s="72"/>
      <c r="W19" s="72"/>
      <c r="X19" s="73" t="str">
        <f t="shared" si="6"/>
        <v/>
      </c>
      <c r="Y19" s="72"/>
      <c r="Z19" s="72"/>
      <c r="AA19" s="74" t="str">
        <f>IFERROR(IF(AND(U18="Probabilidad",U19="Probabilidad"),(AC18-(+AC18*X19)),IF(AND(U18="Impacto",U19="Probabilidad"),(AC17-(+AC17*X19)),IF(U19="Impacto",AC18,""))),"")</f>
        <v/>
      </c>
      <c r="AB19" s="75" t="str">
        <f t="shared" si="1"/>
        <v/>
      </c>
      <c r="AC19" s="73" t="str">
        <f t="shared" si="7"/>
        <v/>
      </c>
      <c r="AD19" s="75" t="str">
        <f t="shared" si="3"/>
        <v/>
      </c>
      <c r="AE19" s="73" t="str">
        <f>IFERROR(IF(AND(U18="Impacto",U19="Impacto"),(AE18-(+AE18*X19)),IF(AND(U18="Probabilidad",U19="Impacto"),(AE17-(+AE17*X19)),IF(U19="Probabilidad",AE18,""))),"")</f>
        <v/>
      </c>
      <c r="AF19" s="76" t="str">
        <f t="shared" ref="AF19:AF20" si="10">IFERROR(IF(OR(AND(AB19="Muy Baja",AD19="Leve"),AND(AB19="Muy Baja",AD19="Menor"),AND(AB19="Baja",AD19="Leve")),"Bajo",IF(OR(AND(AB19="Muy baja",AD19="Moderado"),AND(AB19="Baja",AD19="Menor"),AND(AB19="Baja",AD19="Moderado"),AND(AB19="Media",AD19="Leve"),AND(AB19="Media",AD19="Menor"),AND(AB19="Media",AD19="Moderado"),AND(AB19="Alta",AD19="Leve"),AND(AB19="Alta",AD19="Menor")),"Moderado",IF(OR(AND(AB19="Muy Baja",AD19="Mayor"),AND(AB19="Baja",AD19="Mayor"),AND(AB19="Media",AD19="Mayor"),AND(AB19="Alta",AD19="Moderado"),AND(AB19="Alta",AD19="Mayor"),AND(AB19="Muy Alta",AD19="Leve"),AND(AB19="Muy Alta",AD19="Menor"),AND(AB19="Muy Alta",AD19="Moderado"),AND(AB19="Muy Alta",AD19="Mayor")),"Alto",IF(OR(AND(AB19="Muy Baja",AD19="Catastrófico"),AND(AB19="Baja",AD19="Catastrófico"),AND(AB19="Media",AD19="Catastrófico"),AND(AB19="Alta",AD19="Catastrófico"),AND(AB19="Muy Alta",AD19="Catastrófico")),"Extremo","")))),"")</f>
        <v/>
      </c>
      <c r="AG19" s="72"/>
      <c r="AH19" s="106"/>
      <c r="AI19" s="105"/>
      <c r="AJ19" s="79"/>
      <c r="AK19" s="79"/>
      <c r="AL19" s="77"/>
      <c r="AM19" s="129"/>
      <c r="AN19" s="129"/>
      <c r="AO19" s="78"/>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ht="151.5" hidden="1" customHeight="1" x14ac:dyDescent="0.25">
      <c r="A20" s="207"/>
      <c r="B20" s="209"/>
      <c r="C20" s="208"/>
      <c r="D20" s="210"/>
      <c r="E20" s="210"/>
      <c r="F20" s="210"/>
      <c r="G20" s="211"/>
      <c r="H20" s="211"/>
      <c r="I20" s="211"/>
      <c r="J20" s="205"/>
      <c r="K20" s="184"/>
      <c r="L20" s="185"/>
      <c r="M20" s="186"/>
      <c r="N20" s="188"/>
      <c r="O20" s="186">
        <f>IF(NOT(ISERROR(MATCH(N20,_xlfn.ANCHORARRAY(J31),0))),M33&amp;"Por favor no seleccionar los criterios de impacto",N20)</f>
        <v>0</v>
      </c>
      <c r="P20" s="185"/>
      <c r="Q20" s="186"/>
      <c r="R20" s="189"/>
      <c r="S20" s="85">
        <v>6</v>
      </c>
      <c r="T20" s="107"/>
      <c r="U20" s="71" t="str">
        <f t="shared" si="9"/>
        <v/>
      </c>
      <c r="V20" s="72"/>
      <c r="W20" s="72"/>
      <c r="X20" s="73" t="str">
        <f t="shared" si="6"/>
        <v/>
      </c>
      <c r="Y20" s="72"/>
      <c r="Z20" s="72"/>
      <c r="AA20" s="74" t="str">
        <f>IFERROR(IF(AND(U19="Probabilidad",U20="Probabilidad"),(AC19-(+AC19*X20)),IF(AND(U19="Impacto",U20="Probabilidad"),(AC18-(+AC18*X20)),IF(U20="Impacto",AC19,""))),"")</f>
        <v/>
      </c>
      <c r="AB20" s="75" t="str">
        <f t="shared" si="1"/>
        <v/>
      </c>
      <c r="AC20" s="73" t="str">
        <f t="shared" si="7"/>
        <v/>
      </c>
      <c r="AD20" s="75" t="str">
        <f t="shared" si="3"/>
        <v/>
      </c>
      <c r="AE20" s="73" t="str">
        <f>IFERROR(IF(AND(U19="Impacto",U20="Impacto"),(AE19-(+AE19*X20)),IF(AND(U19="Probabilidad",U20="Impacto"),(AE18-(+AE18*X20)),IF(U20="Probabilidad",AE19,""))),"")</f>
        <v/>
      </c>
      <c r="AF20" s="76" t="str">
        <f t="shared" si="10"/>
        <v/>
      </c>
      <c r="AG20" s="72"/>
      <c r="AH20" s="106"/>
      <c r="AI20" s="105"/>
      <c r="AJ20" s="79"/>
      <c r="AK20" s="79"/>
      <c r="AL20" s="77"/>
      <c r="AM20" s="129"/>
      <c r="AN20" s="129"/>
      <c r="AO20" s="78"/>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row>
    <row r="21" spans="1:73" ht="181.5" customHeight="1" x14ac:dyDescent="0.25">
      <c r="A21" s="206">
        <v>3</v>
      </c>
      <c r="B21" s="208" t="s">
        <v>180</v>
      </c>
      <c r="C21" s="208" t="s">
        <v>186</v>
      </c>
      <c r="D21" s="210" t="s">
        <v>122</v>
      </c>
      <c r="E21" s="210" t="s">
        <v>228</v>
      </c>
      <c r="F21" s="210" t="s">
        <v>236</v>
      </c>
      <c r="G21" s="210" t="s">
        <v>166</v>
      </c>
      <c r="H21" s="210" t="s">
        <v>114</v>
      </c>
      <c r="I21" s="210" t="s">
        <v>192</v>
      </c>
      <c r="J21" s="204" t="s">
        <v>245</v>
      </c>
      <c r="K21" s="179">
        <v>8</v>
      </c>
      <c r="L21" s="176" t="str">
        <f>IF(K21&lt;=0,"",IF(K21&lt;=2,"Muy Baja",IF(K21&lt;=24,"Baja",IF(K21&lt;=500,"Media",IF(K21&lt;=5000,"Alta","Muy Alta")))))</f>
        <v>Baja</v>
      </c>
      <c r="M21" s="177">
        <f>IF(L21="","",IF(L21="Muy Baja",0.2,IF(L21="Baja",0.4,IF(L21="Media",0.6,IF(L21="Alta",0.8,IF(L21="Muy Alta",1,))))))</f>
        <v>0.4</v>
      </c>
      <c r="N21" s="187" t="s">
        <v>142</v>
      </c>
      <c r="O21" s="177" t="str">
        <f>IF(NOT(ISERROR(MATCH(N21,'Tabla Impacto'!$B$221:$B$223,0))),'Tabla Impacto'!$F$223&amp;"Por favor no seleccionar los criterios de impacto(Afectación Económica o presupuestal y Pérdida Reputacional)",N21)</f>
        <v xml:space="preserve">     El riesgo afecta la imagen de alguna área de la organización</v>
      </c>
      <c r="P21" s="176" t="str">
        <f>IF(OR(O21='Tabla Impacto'!$C$11,O21='Tabla Impacto'!$D$11),"Leve",IF(OR(O21='Tabla Impacto'!$C$12,O21='Tabla Impacto'!$D$12),"Menor",IF(OR(O21='Tabla Impacto'!$C$13,O21='Tabla Impacto'!$D$13),"Moderado",IF(OR(O21='Tabla Impacto'!$C$14,O21='Tabla Impacto'!$D$14),"Mayor",IF(OR(O21='Tabla Impacto'!$C$15,O21='Tabla Impacto'!$D$15),"Catastrófico","")))))</f>
        <v>Leve</v>
      </c>
      <c r="Q21" s="177">
        <f>IF(P21="","",IF(P21="Leve",0.2,IF(P21="Menor",0.4,IF(P21="Moderado",0.6,IF(P21="Mayor",0.8,IF(P21="Catastrófico",1,))))))</f>
        <v>0.2</v>
      </c>
      <c r="R21" s="180" t="str">
        <f>IF(OR(AND(L21="Muy Baja",P21="Leve"),AND(L21="Muy Baja",P21="Menor"),AND(L21="Baja",P21="Leve")),"Bajo",IF(OR(AND(L21="Muy baja",P21="Moderado"),AND(L21="Baja",P21="Menor"),AND(L21="Baja",P21="Moderado"),AND(L21="Media",P21="Leve"),AND(L21="Media",P21="Menor"),AND(L21="Media",P21="Moderado"),AND(L21="Alta",P21="Leve"),AND(L21="Alta",P21="Menor")),"Moderado",IF(OR(AND(L21="Muy Baja",P21="Mayor"),AND(L21="Baja",P21="Mayor"),AND(L21="Media",P21="Mayor"),AND(L21="Alta",P21="Moderado"),AND(L21="Alta",P21="Mayor"),AND(L21="Muy Alta",P21="Leve"),AND(L21="Muy Alta",P21="Menor"),AND(L21="Muy Alta",P21="Moderado"),AND(L21="Muy Alta",P21="Mayor")),"Alto",IF(OR(AND(L21="Muy Baja",P21="Catastrófico"),AND(L21="Baja",P21="Catastrófico"),AND(L21="Media",P21="Catastrófico"),AND(L21="Alta",P21="Catastrófico"),AND(L21="Muy Alta",P21="Catastrófico")),"Extremo",""))))</f>
        <v>Bajo</v>
      </c>
      <c r="S21" s="116">
        <v>1</v>
      </c>
      <c r="T21" s="93" t="s">
        <v>229</v>
      </c>
      <c r="U21" s="117" t="str">
        <f>IF(OR(V21="Preventivo",V21="Detectivo"),"Probabilidad",IF(V21="Correctivo","Impacto",""))</f>
        <v>Probabilidad</v>
      </c>
      <c r="V21" s="118" t="s">
        <v>12</v>
      </c>
      <c r="W21" s="118" t="s">
        <v>7</v>
      </c>
      <c r="X21" s="119" t="str">
        <f>IF(AND(V21="Preventivo",W21="Automático"),"50%",IF(AND(V21="Preventivo",W21="Manual"),"40%",IF(AND(V21="Detectivo",W21="Automático"),"40%",IF(AND(V21="Detectivo",W21="Manual"),"30%",IF(AND(V21="Correctivo",W21="Automático"),"35%",IF(AND(V21="Correctivo",W21="Manual"),"25%",""))))))</f>
        <v>40%</v>
      </c>
      <c r="Y21" s="118" t="s">
        <v>18</v>
      </c>
      <c r="Z21" s="118" t="s">
        <v>110</v>
      </c>
      <c r="AA21" s="120">
        <f>IFERROR(IF(U21="Probabilidad",(M21-(+M21*X21)),IF(U21="Impacto",M21,"")),"")</f>
        <v>0.24</v>
      </c>
      <c r="AB21" s="121" t="str">
        <f>IFERROR(IF(AA21="","",IF(AA21&lt;=0.2,"Muy Baja",IF(AA21&lt;=0.4,"Baja",IF(AA21&lt;=0.6,"Media",IF(AA21&lt;=0.8,"Alta","Muy Alta"))))),"")</f>
        <v>Baja</v>
      </c>
      <c r="AC21" s="119">
        <f>+AA21</f>
        <v>0.24</v>
      </c>
      <c r="AD21" s="121" t="str">
        <f>IFERROR(IF(AE21="","",IF(AE21&lt;=0.2,"Leve",IF(AE21&lt;=0.4,"Menor",IF(AE21&lt;=0.6,"Moderado",IF(AE21&lt;=0.8,"Mayor","Catastrófico"))))),"")</f>
        <v>Leve</v>
      </c>
      <c r="AE21" s="119">
        <f>IFERROR(IF(U21="Impacto",(Q21-(+Q21*X21)),IF(U21="Probabilidad",Q21,"")),"")</f>
        <v>0.2</v>
      </c>
      <c r="AF21" s="122" t="str">
        <f>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Bajo</v>
      </c>
      <c r="AG21" s="118" t="s">
        <v>28</v>
      </c>
      <c r="AH21" s="93"/>
      <c r="AI21" s="123"/>
      <c r="AJ21" s="124"/>
      <c r="AK21" s="135">
        <v>45107</v>
      </c>
      <c r="AL21" s="77"/>
      <c r="AM21" s="132"/>
      <c r="AN21" s="132"/>
      <c r="AO21" s="151"/>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row>
    <row r="22" spans="1:73" ht="151.5" hidden="1" customHeight="1" x14ac:dyDescent="0.25">
      <c r="A22" s="207"/>
      <c r="B22" s="209"/>
      <c r="C22" s="208"/>
      <c r="D22" s="210"/>
      <c r="E22" s="210"/>
      <c r="F22" s="210"/>
      <c r="G22" s="211"/>
      <c r="H22" s="211"/>
      <c r="I22" s="211"/>
      <c r="J22" s="205"/>
      <c r="K22" s="184"/>
      <c r="L22" s="185"/>
      <c r="M22" s="186"/>
      <c r="N22" s="188"/>
      <c r="O22" s="186">
        <f>IF(NOT(ISERROR(MATCH(N22,_xlfn.ANCHORARRAY(J33),0))),M35&amp;"Por favor no seleccionar los criterios de impacto",N22)</f>
        <v>0</v>
      </c>
      <c r="P22" s="185"/>
      <c r="Q22" s="186"/>
      <c r="R22" s="189"/>
      <c r="S22" s="99">
        <v>2</v>
      </c>
      <c r="T22" s="107"/>
      <c r="U22" s="71" t="str">
        <f>IF(OR(V22="Preventivo",V22="Detectivo"),"Probabilidad",IF(V22="Correctivo","Impacto",""))</f>
        <v/>
      </c>
      <c r="V22" s="72"/>
      <c r="W22" s="72"/>
      <c r="X22" s="73" t="str">
        <f t="shared" ref="X22:X26" si="11">IF(AND(V22="Preventivo",W22="Automático"),"50%",IF(AND(V22="Preventivo",W22="Manual"),"40%",IF(AND(V22="Detectivo",W22="Automático"),"40%",IF(AND(V22="Detectivo",W22="Manual"),"30%",IF(AND(V22="Correctivo",W22="Automático"),"35%",IF(AND(V22="Correctivo",W22="Manual"),"25%",""))))))</f>
        <v/>
      </c>
      <c r="Y22" s="72"/>
      <c r="Z22" s="72"/>
      <c r="AA22" s="81" t="str">
        <f>IFERROR(IF(AND(U21="Probabilidad",U22="Probabilidad"),(AC21-(+AC21*X22)),IF(U22="Probabilidad",(M21-(+M21*X22)),IF(U22="Impacto",AC21,""))),"")</f>
        <v/>
      </c>
      <c r="AB22" s="75" t="str">
        <f t="shared" si="1"/>
        <v/>
      </c>
      <c r="AC22" s="73" t="str">
        <f t="shared" ref="AC22:AC26" si="12">+AA22</f>
        <v/>
      </c>
      <c r="AD22" s="75" t="str">
        <f t="shared" si="3"/>
        <v/>
      </c>
      <c r="AE22" s="73" t="str">
        <f>IFERROR(IF(AND(U21="Impacto",U22="Impacto"),(AE15-(+AE15*X22)),IF(U22="Impacto",($Q$21-(+$Q$21*X22)),IF(U22="Probabilidad",AE15,""))),"")</f>
        <v/>
      </c>
      <c r="AF22" s="76" t="str">
        <f t="shared" ref="AF22:AF23" si="13">IFERROR(IF(OR(AND(AB22="Muy Baja",AD22="Leve"),AND(AB22="Muy Baja",AD22="Menor"),AND(AB22="Baja",AD22="Leve")),"Bajo",IF(OR(AND(AB22="Muy baja",AD22="Moderado"),AND(AB22="Baja",AD22="Menor"),AND(AB22="Baja",AD22="Moderado"),AND(AB22="Media",AD22="Leve"),AND(AB22="Media",AD22="Menor"),AND(AB22="Media",AD22="Moderado"),AND(AB22="Alta",AD22="Leve"),AND(AB22="Alta",AD22="Menor")),"Moderado",IF(OR(AND(AB22="Muy Baja",AD22="Mayor"),AND(AB22="Baja",AD22="Mayor"),AND(AB22="Media",AD22="Mayor"),AND(AB22="Alta",AD22="Moderado"),AND(AB22="Alta",AD22="Mayor"),AND(AB22="Muy Alta",AD22="Leve"),AND(AB22="Muy Alta",AD22="Menor"),AND(AB22="Muy Alta",AD22="Moderado"),AND(AB22="Muy Alta",AD22="Mayor")),"Alto",IF(OR(AND(AB22="Muy Baja",AD22="Catastrófico"),AND(AB22="Baja",AD22="Catastrófico"),AND(AB22="Media",AD22="Catastrófico"),AND(AB22="Alta",AD22="Catastrófico"),AND(AB22="Muy Alta",AD22="Catastrófico")),"Extremo","")))),"")</f>
        <v/>
      </c>
      <c r="AG22" s="72"/>
      <c r="AH22" s="106"/>
      <c r="AI22" s="105"/>
      <c r="AJ22" s="79"/>
      <c r="AK22" s="79"/>
      <c r="AL22" s="77"/>
      <c r="AM22" s="129"/>
      <c r="AN22" s="129"/>
      <c r="AO22" s="78"/>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ht="151.5" hidden="1" customHeight="1" x14ac:dyDescent="0.25">
      <c r="A23" s="207"/>
      <c r="B23" s="209"/>
      <c r="C23" s="208"/>
      <c r="D23" s="210"/>
      <c r="E23" s="210"/>
      <c r="F23" s="210"/>
      <c r="G23" s="211"/>
      <c r="H23" s="211"/>
      <c r="I23" s="211"/>
      <c r="J23" s="205"/>
      <c r="K23" s="184"/>
      <c r="L23" s="185"/>
      <c r="M23" s="186"/>
      <c r="N23" s="188"/>
      <c r="O23" s="186">
        <f>IF(NOT(ISERROR(MATCH(N23,_xlfn.ANCHORARRAY(J34),0))),M36&amp;"Por favor no seleccionar los criterios de impacto",N23)</f>
        <v>0</v>
      </c>
      <c r="P23" s="185"/>
      <c r="Q23" s="186"/>
      <c r="R23" s="189"/>
      <c r="S23" s="99">
        <v>3</v>
      </c>
      <c r="T23" s="108"/>
      <c r="U23" s="71" t="str">
        <f>IF(OR(V23="Preventivo",V23="Detectivo"),"Probabilidad",IF(V23="Correctivo","Impacto",""))</f>
        <v/>
      </c>
      <c r="V23" s="72"/>
      <c r="W23" s="72"/>
      <c r="X23" s="73" t="str">
        <f t="shared" si="11"/>
        <v/>
      </c>
      <c r="Y23" s="72"/>
      <c r="Z23" s="72"/>
      <c r="AA23" s="74" t="str">
        <f>IFERROR(IF(AND(U22="Probabilidad",U23="Probabilidad"),(AC22-(+AC22*X23)),IF(AND(U22="Impacto",U23="Probabilidad"),(AC21-(+AC21*X23)),IF(U23="Impacto",AC22,""))),"")</f>
        <v/>
      </c>
      <c r="AB23" s="75" t="str">
        <f t="shared" si="1"/>
        <v/>
      </c>
      <c r="AC23" s="73" t="str">
        <f t="shared" si="12"/>
        <v/>
      </c>
      <c r="AD23" s="75" t="str">
        <f t="shared" si="3"/>
        <v/>
      </c>
      <c r="AE23" s="73" t="str">
        <f>IFERROR(IF(AND(U22="Impacto",U23="Impacto"),(AE22-(+AE22*X23)),IF(AND(U22="Probabilidad",U23="Impacto"),(AE21-(+AE21*X23)),IF(U23="Probabilidad",AE22,""))),"")</f>
        <v/>
      </c>
      <c r="AF23" s="76" t="str">
        <f t="shared" si="13"/>
        <v/>
      </c>
      <c r="AG23" s="72"/>
      <c r="AH23" s="106"/>
      <c r="AI23" s="105"/>
      <c r="AJ23" s="79"/>
      <c r="AK23" s="79"/>
      <c r="AL23" s="77"/>
      <c r="AM23" s="129"/>
      <c r="AN23" s="129"/>
      <c r="AO23" s="78"/>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ht="151.5" hidden="1" customHeight="1" x14ac:dyDescent="0.25">
      <c r="A24" s="207"/>
      <c r="B24" s="209"/>
      <c r="C24" s="208"/>
      <c r="D24" s="210"/>
      <c r="E24" s="210"/>
      <c r="F24" s="210"/>
      <c r="G24" s="211"/>
      <c r="H24" s="211"/>
      <c r="I24" s="211"/>
      <c r="J24" s="205"/>
      <c r="K24" s="184"/>
      <c r="L24" s="185"/>
      <c r="M24" s="186"/>
      <c r="N24" s="188"/>
      <c r="O24" s="186">
        <f>IF(NOT(ISERROR(MATCH(N24,_xlfn.ANCHORARRAY(J35),0))),M37&amp;"Por favor no seleccionar los criterios de impacto",N24)</f>
        <v>0</v>
      </c>
      <c r="P24" s="185"/>
      <c r="Q24" s="186"/>
      <c r="R24" s="189"/>
      <c r="S24" s="99">
        <v>4</v>
      </c>
      <c r="T24" s="107"/>
      <c r="U24" s="71" t="str">
        <f t="shared" ref="U24:U26" si="14">IF(OR(V24="Preventivo",V24="Detectivo"),"Probabilidad",IF(V24="Correctivo","Impacto",""))</f>
        <v/>
      </c>
      <c r="V24" s="72"/>
      <c r="W24" s="72"/>
      <c r="X24" s="73" t="str">
        <f t="shared" si="11"/>
        <v/>
      </c>
      <c r="Y24" s="72"/>
      <c r="Z24" s="72"/>
      <c r="AA24" s="74" t="str">
        <f>IFERROR(IF(AND(U23="Probabilidad",U24="Probabilidad"),(AC23-(+AC23*X24)),IF(AND(U23="Impacto",U24="Probabilidad"),(AC22-(+AC22*X24)),IF(U24="Impacto",AC23,""))),"")</f>
        <v/>
      </c>
      <c r="AB24" s="75" t="str">
        <f t="shared" si="1"/>
        <v/>
      </c>
      <c r="AC24" s="73" t="str">
        <f t="shared" si="12"/>
        <v/>
      </c>
      <c r="AD24" s="75" t="str">
        <f t="shared" si="3"/>
        <v/>
      </c>
      <c r="AE24" s="73" t="str">
        <f>IFERROR(IF(AND(U23="Impacto",U24="Impacto"),(AE23-(+AE23*X24)),IF(AND(U23="Probabilidad",U24="Impacto"),(AE22-(+AE22*X24)),IF(U24="Probabilidad",AE23,""))),"")</f>
        <v/>
      </c>
      <c r="AF24" s="76" t="str">
        <f>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72"/>
      <c r="AH24" s="106"/>
      <c r="AI24" s="105"/>
      <c r="AJ24" s="79"/>
      <c r="AK24" s="79"/>
      <c r="AL24" s="77"/>
      <c r="AM24" s="129"/>
      <c r="AN24" s="129"/>
      <c r="AO24" s="78"/>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row>
    <row r="25" spans="1:73" ht="151.5" hidden="1" customHeight="1" x14ac:dyDescent="0.25">
      <c r="A25" s="207"/>
      <c r="B25" s="209"/>
      <c r="C25" s="208"/>
      <c r="D25" s="210"/>
      <c r="E25" s="210"/>
      <c r="F25" s="210"/>
      <c r="G25" s="211"/>
      <c r="H25" s="211"/>
      <c r="I25" s="211"/>
      <c r="J25" s="205"/>
      <c r="K25" s="184"/>
      <c r="L25" s="185"/>
      <c r="M25" s="186"/>
      <c r="N25" s="188"/>
      <c r="O25" s="186">
        <f>IF(NOT(ISERROR(MATCH(N25,_xlfn.ANCHORARRAY(J36),0))),M38&amp;"Por favor no seleccionar los criterios de impacto",N25)</f>
        <v>0</v>
      </c>
      <c r="P25" s="185"/>
      <c r="Q25" s="186"/>
      <c r="R25" s="189"/>
      <c r="S25" s="99">
        <v>5</v>
      </c>
      <c r="T25" s="107"/>
      <c r="U25" s="71" t="str">
        <f t="shared" si="14"/>
        <v/>
      </c>
      <c r="V25" s="72"/>
      <c r="W25" s="72"/>
      <c r="X25" s="73" t="str">
        <f t="shared" si="11"/>
        <v/>
      </c>
      <c r="Y25" s="72"/>
      <c r="Z25" s="72"/>
      <c r="AA25" s="74" t="str">
        <f>IFERROR(IF(AND(U24="Probabilidad",U25="Probabilidad"),(AC24-(+AC24*X25)),IF(AND(U24="Impacto",U25="Probabilidad"),(AC23-(+AC23*X25)),IF(U25="Impacto",AC24,""))),"")</f>
        <v/>
      </c>
      <c r="AB25" s="75" t="str">
        <f t="shared" si="1"/>
        <v/>
      </c>
      <c r="AC25" s="73" t="str">
        <f t="shared" si="12"/>
        <v/>
      </c>
      <c r="AD25" s="75" t="str">
        <f t="shared" si="3"/>
        <v/>
      </c>
      <c r="AE25" s="73" t="str">
        <f>IFERROR(IF(AND(U24="Impacto",U25="Impacto"),(AE24-(+AE24*X25)),IF(AND(U24="Probabilidad",U25="Impacto"),(AE23-(+AE23*X25)),IF(U25="Probabilidad",AE24,""))),"")</f>
        <v/>
      </c>
      <c r="AF25" s="76" t="str">
        <f t="shared" ref="AF25:AF26" si="15">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
      </c>
      <c r="AG25" s="72"/>
      <c r="AH25" s="106"/>
      <c r="AI25" s="105"/>
      <c r="AJ25" s="79"/>
      <c r="AK25" s="79"/>
      <c r="AL25" s="77"/>
      <c r="AM25" s="129"/>
      <c r="AN25" s="129"/>
      <c r="AO25" s="78"/>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row>
    <row r="26" spans="1:73" ht="151.5" hidden="1" customHeight="1" x14ac:dyDescent="0.25">
      <c r="A26" s="207"/>
      <c r="B26" s="209"/>
      <c r="C26" s="208"/>
      <c r="D26" s="210"/>
      <c r="E26" s="210"/>
      <c r="F26" s="210"/>
      <c r="G26" s="211"/>
      <c r="H26" s="211"/>
      <c r="I26" s="211"/>
      <c r="J26" s="205"/>
      <c r="K26" s="184"/>
      <c r="L26" s="185"/>
      <c r="M26" s="186"/>
      <c r="N26" s="188"/>
      <c r="O26" s="186">
        <f>IF(NOT(ISERROR(MATCH(N26,_xlfn.ANCHORARRAY(J37),0))),#REF!&amp;"Por favor no seleccionar los criterios de impacto",N26)</f>
        <v>0</v>
      </c>
      <c r="P26" s="185"/>
      <c r="Q26" s="186"/>
      <c r="R26" s="189"/>
      <c r="S26" s="99">
        <v>6</v>
      </c>
      <c r="T26" s="107"/>
      <c r="U26" s="71" t="str">
        <f t="shared" si="14"/>
        <v/>
      </c>
      <c r="V26" s="72"/>
      <c r="W26" s="72"/>
      <c r="X26" s="73" t="str">
        <f t="shared" si="11"/>
        <v/>
      </c>
      <c r="Y26" s="72"/>
      <c r="Z26" s="72"/>
      <c r="AA26" s="74" t="str">
        <f>IFERROR(IF(AND(U25="Probabilidad",U26="Probabilidad"),(AC25-(+AC25*X26)),IF(AND(U25="Impacto",U26="Probabilidad"),(AC24-(+AC24*X26)),IF(U26="Impacto",AC25,""))),"")</f>
        <v/>
      </c>
      <c r="AB26" s="75" t="str">
        <f t="shared" si="1"/>
        <v/>
      </c>
      <c r="AC26" s="73" t="str">
        <f t="shared" si="12"/>
        <v/>
      </c>
      <c r="AD26" s="75" t="str">
        <f t="shared" si="3"/>
        <v/>
      </c>
      <c r="AE26" s="73" t="str">
        <f>IFERROR(IF(AND(U25="Impacto",U26="Impacto"),(AE25-(+AE25*X26)),IF(AND(U25="Probabilidad",U26="Impacto"),(AE24-(+AE24*X26)),IF(U26="Probabilidad",AE25,""))),"")</f>
        <v/>
      </c>
      <c r="AF26" s="76" t="str">
        <f t="shared" si="15"/>
        <v/>
      </c>
      <c r="AG26" s="72"/>
      <c r="AH26" s="106"/>
      <c r="AI26" s="105"/>
      <c r="AJ26" s="79"/>
      <c r="AK26" s="79"/>
      <c r="AL26" s="77"/>
      <c r="AM26" s="129"/>
      <c r="AN26" s="129"/>
      <c r="AO26" s="78"/>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row>
    <row r="27" spans="1:73" ht="160.5" customHeight="1" x14ac:dyDescent="0.25">
      <c r="A27" s="206">
        <v>4</v>
      </c>
      <c r="B27" s="208" t="s">
        <v>180</v>
      </c>
      <c r="C27" s="208" t="s">
        <v>186</v>
      </c>
      <c r="D27" s="210" t="s">
        <v>124</v>
      </c>
      <c r="E27" s="210" t="s">
        <v>230</v>
      </c>
      <c r="F27" s="210" t="s">
        <v>231</v>
      </c>
      <c r="G27" s="210" t="s">
        <v>166</v>
      </c>
      <c r="H27" s="210" t="s">
        <v>114</v>
      </c>
      <c r="I27" s="210" t="s">
        <v>192</v>
      </c>
      <c r="J27" s="204" t="s">
        <v>237</v>
      </c>
      <c r="K27" s="179">
        <v>1</v>
      </c>
      <c r="L27" s="176" t="str">
        <f>IF(K27&lt;=0,"",IF(K27&lt;=2,"Muy Baja",IF(K27&lt;=24,"Baja",IF(K27&lt;=500,"Media",IF(K27&lt;=5000,"Alta","Muy Alta")))))</f>
        <v>Muy Baja</v>
      </c>
      <c r="M27" s="177">
        <f>IF(L27="","",IF(L27="Muy Baja",0.2,IF(L27="Baja",0.4,IF(L27="Media",0.6,IF(L27="Alta",0.8,IF(L27="Muy Alta",1,))))))</f>
        <v>0.2</v>
      </c>
      <c r="N27" s="187" t="s">
        <v>135</v>
      </c>
      <c r="O27" s="177" t="str">
        <f>IF(NOT(ISERROR(MATCH(N27,'Tabla Impacto'!$B$221:$B$223,0))),'Tabla Impacto'!$F$223&amp;"Por favor no seleccionar los criterios de impacto(Afectación Económica o presupuestal y Pérdida Reputacional)",N27)</f>
        <v xml:space="preserve">     Afectación menor a 10 SMLMV .</v>
      </c>
      <c r="P27" s="176" t="str">
        <f>IF(OR(O27='Tabla Impacto'!$C$11,O27='Tabla Impacto'!$D$11),"Leve",IF(OR(O27='Tabla Impacto'!$C$12,O27='Tabla Impacto'!$D$12),"Menor",IF(OR(O27='Tabla Impacto'!$C$13,O27='Tabla Impacto'!$D$13),"Moderado",IF(OR(O27='Tabla Impacto'!$C$14,O27='Tabla Impacto'!$D$14),"Mayor",IF(OR(O27='Tabla Impacto'!$C$15,O27='Tabla Impacto'!$D$15),"Catastrófico","")))))</f>
        <v>Leve</v>
      </c>
      <c r="Q27" s="177">
        <f>IF(P27="","",IF(P27="Leve",0.2,IF(P27="Menor",0.4,IF(P27="Moderado",0.6,IF(P27="Mayor",0.8,IF(P27="Catastrófico",1,))))))</f>
        <v>0.2</v>
      </c>
      <c r="R27" s="180" t="str">
        <f>IF(OR(AND(L27="Muy Baja",P27="Leve"),AND(L27="Muy Baja",P27="Menor"),AND(L27="Baja",P27="Leve")),"Bajo",IF(OR(AND(L27="Muy baja",P27="Moderado"),AND(L27="Baja",P27="Menor"),AND(L27="Baja",P27="Moderado"),AND(L27="Media",P27="Leve"),AND(L27="Media",P27="Menor"),AND(L27="Media",P27="Moderado"),AND(L27="Alta",P27="Leve"),AND(L27="Alta",P27="Menor")),"Moderado",IF(OR(AND(L27="Muy Baja",P27="Mayor"),AND(L27="Baja",P27="Mayor"),AND(L27="Media",P27="Mayor"),AND(L27="Alta",P27="Moderado"),AND(L27="Alta",P27="Mayor"),AND(L27="Muy Alta",P27="Leve"),AND(L27="Muy Alta",P27="Menor"),AND(L27="Muy Alta",P27="Moderado"),AND(L27="Muy Alta",P27="Mayor")),"Alto",IF(OR(AND(L27="Muy Baja",P27="Catastrófico"),AND(L27="Baja",P27="Catastrófico"),AND(L27="Media",P27="Catastrófico"),AND(L27="Alta",P27="Catastrófico"),AND(L27="Muy Alta",P27="Catastrófico")),"Extremo",""))))</f>
        <v>Bajo</v>
      </c>
      <c r="S27" s="116">
        <v>1</v>
      </c>
      <c r="T27" s="93" t="s">
        <v>243</v>
      </c>
      <c r="U27" s="117" t="str">
        <f>IF(OR(V27="Preventivo",V27="Detectivo"),"Probabilidad",IF(V27="Correctivo","Impacto",""))</f>
        <v>Probabilidad</v>
      </c>
      <c r="V27" s="118" t="s">
        <v>12</v>
      </c>
      <c r="W27" s="118" t="s">
        <v>7</v>
      </c>
      <c r="X27" s="119" t="str">
        <f>IF(AND(V27="Preventivo",W27="Automático"),"50%",IF(AND(V27="Preventivo",W27="Manual"),"40%",IF(AND(V27="Detectivo",W27="Automático"),"40%",IF(AND(V27="Detectivo",W27="Manual"),"30%",IF(AND(V27="Correctivo",W27="Automático"),"35%",IF(AND(V27="Correctivo",W27="Manual"),"25%",""))))))</f>
        <v>40%</v>
      </c>
      <c r="Y27" s="118" t="s">
        <v>18</v>
      </c>
      <c r="Z27" s="118" t="s">
        <v>110</v>
      </c>
      <c r="AA27" s="120">
        <f>IFERROR(IF(U27="Probabilidad",(M27-(+M27*X27)),IF(U27="Impacto",M27,"")),"")</f>
        <v>0.12</v>
      </c>
      <c r="AB27" s="121" t="str">
        <f>IFERROR(IF(AA27="","",IF(AA27&lt;=0.2,"Muy Baja",IF(AA27&lt;=0.4,"Baja",IF(AA27&lt;=0.6,"Media",IF(AA27&lt;=0.8,"Alta","Muy Alta"))))),"")</f>
        <v>Muy Baja</v>
      </c>
      <c r="AC27" s="119">
        <f>+AA27</f>
        <v>0.12</v>
      </c>
      <c r="AD27" s="121" t="str">
        <f>IFERROR(IF(AE27="","",IF(AE27&lt;=0.2,"Leve",IF(AE27&lt;=0.4,"Menor",IF(AE27&lt;=0.6,"Moderado",IF(AE27&lt;=0.8,"Mayor","Catastrófico"))))),"")</f>
        <v>Leve</v>
      </c>
      <c r="AE27" s="119">
        <f>IFERROR(IF(U27="Impacto",(Q27-(+Q27*X27)),IF(U27="Probabilidad",Q27,"")),"")</f>
        <v>0.2</v>
      </c>
      <c r="AF27" s="122" t="str">
        <f>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Bajo</v>
      </c>
      <c r="AG27" s="118" t="s">
        <v>28</v>
      </c>
      <c r="AH27" s="93"/>
      <c r="AI27" s="123"/>
      <c r="AJ27" s="124"/>
      <c r="AK27" s="135">
        <v>45107</v>
      </c>
      <c r="AL27" s="146"/>
      <c r="AM27" s="132"/>
      <c r="AN27" s="132"/>
      <c r="AO27" s="151"/>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row>
    <row r="28" spans="1:73" ht="151.5" hidden="1" customHeight="1" x14ac:dyDescent="0.25">
      <c r="A28" s="207"/>
      <c r="B28" s="209"/>
      <c r="C28" s="208"/>
      <c r="D28" s="210"/>
      <c r="E28" s="210"/>
      <c r="F28" s="210"/>
      <c r="G28" s="211"/>
      <c r="H28" s="211"/>
      <c r="I28" s="211"/>
      <c r="J28" s="205"/>
      <c r="K28" s="184"/>
      <c r="L28" s="185"/>
      <c r="M28" s="186"/>
      <c r="N28" s="188"/>
      <c r="O28" s="186">
        <f>IF(NOT(ISERROR(MATCH(N28,_xlfn.ANCHORARRAY(#REF!),0))),#REF!&amp;"Por favor no seleccionar los criterios de impacto",N28)</f>
        <v>0</v>
      </c>
      <c r="P28" s="185"/>
      <c r="Q28" s="186"/>
      <c r="R28" s="189"/>
      <c r="S28" s="99">
        <v>2</v>
      </c>
      <c r="T28" s="107"/>
      <c r="U28" s="71" t="str">
        <f>IF(OR(V28="Preventivo",V28="Detectivo"),"Probabilidad",IF(V28="Correctivo","Impacto",""))</f>
        <v/>
      </c>
      <c r="V28" s="72"/>
      <c r="W28" s="72"/>
      <c r="X28" s="73" t="str">
        <f t="shared" ref="X28:X32" si="16">IF(AND(V28="Preventivo",W28="Automático"),"50%",IF(AND(V28="Preventivo",W28="Manual"),"40%",IF(AND(V28="Detectivo",W28="Automático"),"40%",IF(AND(V28="Detectivo",W28="Manual"),"30%",IF(AND(V28="Correctivo",W28="Automático"),"35%",IF(AND(V28="Correctivo",W28="Manual"),"25%",""))))))</f>
        <v/>
      </c>
      <c r="Y28" s="72"/>
      <c r="Z28" s="72"/>
      <c r="AA28" s="74" t="str">
        <f>IFERROR(IF(AND(U27="Probabilidad",U28="Probabilidad"),(AC27-(+AC27*X28)),IF(U28="Probabilidad",(M27-(+M27*X28)),IF(U28="Impacto",AC27,""))),"")</f>
        <v/>
      </c>
      <c r="AB28" s="75" t="str">
        <f t="shared" si="1"/>
        <v/>
      </c>
      <c r="AC28" s="73" t="str">
        <f t="shared" ref="AC28:AC32" si="17">+AA28</f>
        <v/>
      </c>
      <c r="AD28" s="75" t="str">
        <f t="shared" si="3"/>
        <v/>
      </c>
      <c r="AE28" s="73" t="str">
        <f>IFERROR(IF(AND(U27="Impacto",U28="Impacto"),(AE21-(+AE21*X28)),IF(U28="Impacto",($Q$27-(+$Q$27*X28)),IF(U28="Probabilidad",AE21,""))),"")</f>
        <v/>
      </c>
      <c r="AF28" s="76" t="str">
        <f t="shared" ref="AF28:AF29" si="18">IFERROR(IF(OR(AND(AB28="Muy Baja",AD28="Leve"),AND(AB28="Muy Baja",AD28="Menor"),AND(AB28="Baja",AD28="Leve")),"Bajo",IF(OR(AND(AB28="Muy baja",AD28="Moderado"),AND(AB28="Baja",AD28="Menor"),AND(AB28="Baja",AD28="Moderado"),AND(AB28="Media",AD28="Leve"),AND(AB28="Media",AD28="Menor"),AND(AB28="Media",AD28="Moderado"),AND(AB28="Alta",AD28="Leve"),AND(AB28="Alta",AD28="Menor")),"Moderado",IF(OR(AND(AB28="Muy Baja",AD28="Mayor"),AND(AB28="Baja",AD28="Mayor"),AND(AB28="Media",AD28="Mayor"),AND(AB28="Alta",AD28="Moderado"),AND(AB28="Alta",AD28="Mayor"),AND(AB28="Muy Alta",AD28="Leve"),AND(AB28="Muy Alta",AD28="Menor"),AND(AB28="Muy Alta",AD28="Moderado"),AND(AB28="Muy Alta",AD28="Mayor")),"Alto",IF(OR(AND(AB28="Muy Baja",AD28="Catastrófico"),AND(AB28="Baja",AD28="Catastrófico"),AND(AB28="Media",AD28="Catastrófico"),AND(AB28="Alta",AD28="Catastrófico"),AND(AB28="Muy Alta",AD28="Catastrófico")),"Extremo","")))),"")</f>
        <v/>
      </c>
      <c r="AG28" s="72"/>
      <c r="AH28" s="106"/>
      <c r="AI28" s="105"/>
      <c r="AJ28" s="79"/>
      <c r="AK28" s="79"/>
      <c r="AL28" s="77"/>
      <c r="AM28" s="129"/>
      <c r="AN28" s="129"/>
      <c r="AO28" s="78"/>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row>
    <row r="29" spans="1:73" ht="151.5" hidden="1" customHeight="1" x14ac:dyDescent="0.25">
      <c r="A29" s="207"/>
      <c r="B29" s="209"/>
      <c r="C29" s="208"/>
      <c r="D29" s="210"/>
      <c r="E29" s="210"/>
      <c r="F29" s="210"/>
      <c r="G29" s="211"/>
      <c r="H29" s="211"/>
      <c r="I29" s="211"/>
      <c r="J29" s="205"/>
      <c r="K29" s="184"/>
      <c r="L29" s="185"/>
      <c r="M29" s="186"/>
      <c r="N29" s="188"/>
      <c r="O29" s="186">
        <f>IF(NOT(ISERROR(MATCH(N29,_xlfn.ANCHORARRAY(#REF!),0))),#REF!&amp;"Por favor no seleccionar los criterios de impacto",N29)</f>
        <v>0</v>
      </c>
      <c r="P29" s="185"/>
      <c r="Q29" s="186"/>
      <c r="R29" s="189"/>
      <c r="S29" s="99">
        <v>3</v>
      </c>
      <c r="T29" s="108"/>
      <c r="U29" s="71" t="str">
        <f>IF(OR(V29="Preventivo",V29="Detectivo"),"Probabilidad",IF(V29="Correctivo","Impacto",""))</f>
        <v/>
      </c>
      <c r="V29" s="72"/>
      <c r="W29" s="72"/>
      <c r="X29" s="73" t="str">
        <f t="shared" si="16"/>
        <v/>
      </c>
      <c r="Y29" s="72"/>
      <c r="Z29" s="72"/>
      <c r="AA29" s="74" t="str">
        <f>IFERROR(IF(AND(U28="Probabilidad",U29="Probabilidad"),(AC28-(+AC28*X29)),IF(AND(U28="Impacto",U29="Probabilidad"),(AC27-(+AC27*X29)),IF(U29="Impacto",AC28,""))),"")</f>
        <v/>
      </c>
      <c r="AB29" s="75" t="str">
        <f t="shared" si="1"/>
        <v/>
      </c>
      <c r="AC29" s="73" t="str">
        <f t="shared" si="17"/>
        <v/>
      </c>
      <c r="AD29" s="75" t="str">
        <f t="shared" si="3"/>
        <v/>
      </c>
      <c r="AE29" s="73" t="str">
        <f>IFERROR(IF(AND(U28="Impacto",U29="Impacto"),(AE28-(+AE28*X29)),IF(AND(U28="Probabilidad",U29="Impacto"),(AE27-(+AE27*X29)),IF(U29="Probabilidad",AE28,""))),"")</f>
        <v/>
      </c>
      <c r="AF29" s="76" t="str">
        <f t="shared" si="18"/>
        <v/>
      </c>
      <c r="AG29" s="72"/>
      <c r="AH29" s="106"/>
      <c r="AI29" s="105"/>
      <c r="AJ29" s="79"/>
      <c r="AK29" s="79"/>
      <c r="AL29" s="77"/>
      <c r="AM29" s="129"/>
      <c r="AN29" s="129"/>
      <c r="AO29" s="78"/>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row>
    <row r="30" spans="1:73" ht="151.5" hidden="1" customHeight="1" x14ac:dyDescent="0.25">
      <c r="A30" s="207"/>
      <c r="B30" s="209"/>
      <c r="C30" s="208"/>
      <c r="D30" s="210"/>
      <c r="E30" s="210"/>
      <c r="F30" s="210"/>
      <c r="G30" s="211"/>
      <c r="H30" s="211"/>
      <c r="I30" s="211"/>
      <c r="J30" s="205"/>
      <c r="K30" s="184"/>
      <c r="L30" s="185"/>
      <c r="M30" s="186"/>
      <c r="N30" s="188"/>
      <c r="O30" s="186">
        <f>IF(NOT(ISERROR(MATCH(N30,_xlfn.ANCHORARRAY(#REF!),0))),#REF!&amp;"Por favor no seleccionar los criterios de impacto",N30)</f>
        <v>0</v>
      </c>
      <c r="P30" s="185"/>
      <c r="Q30" s="186"/>
      <c r="R30" s="189"/>
      <c r="S30" s="99">
        <v>4</v>
      </c>
      <c r="T30" s="107"/>
      <c r="U30" s="71" t="str">
        <f t="shared" ref="U30:U32" si="19">IF(OR(V30="Preventivo",V30="Detectivo"),"Probabilidad",IF(V30="Correctivo","Impacto",""))</f>
        <v/>
      </c>
      <c r="V30" s="72"/>
      <c r="W30" s="72"/>
      <c r="X30" s="73" t="str">
        <f t="shared" si="16"/>
        <v/>
      </c>
      <c r="Y30" s="72"/>
      <c r="Z30" s="72"/>
      <c r="AA30" s="74" t="str">
        <f>IFERROR(IF(AND(U29="Probabilidad",U30="Probabilidad"),(AC29-(+AC29*X30)),IF(AND(U29="Impacto",U30="Probabilidad"),(AC28-(+AC28*X30)),IF(U30="Impacto",AC29,""))),"")</f>
        <v/>
      </c>
      <c r="AB30" s="75" t="str">
        <f t="shared" si="1"/>
        <v/>
      </c>
      <c r="AC30" s="73" t="str">
        <f t="shared" si="17"/>
        <v/>
      </c>
      <c r="AD30" s="75" t="str">
        <f t="shared" si="3"/>
        <v/>
      </c>
      <c r="AE30" s="73" t="str">
        <f>IFERROR(IF(AND(U29="Impacto",U30="Impacto"),(AE29-(+AE29*X30)),IF(AND(U29="Probabilidad",U30="Impacto"),(AE28-(+AE28*X30)),IF(U30="Probabilidad",AE29,""))),"")</f>
        <v/>
      </c>
      <c r="AF30" s="76" t="str">
        <f>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
      </c>
      <c r="AG30" s="72"/>
      <c r="AH30" s="106"/>
      <c r="AI30" s="105"/>
      <c r="AJ30" s="79"/>
      <c r="AK30" s="79"/>
      <c r="AL30" s="77"/>
      <c r="AM30" s="129"/>
      <c r="AN30" s="129"/>
      <c r="AO30" s="78"/>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row>
    <row r="31" spans="1:73" ht="151.5" hidden="1" customHeight="1" x14ac:dyDescent="0.25">
      <c r="A31" s="207"/>
      <c r="B31" s="209"/>
      <c r="C31" s="208"/>
      <c r="D31" s="210"/>
      <c r="E31" s="210"/>
      <c r="F31" s="210"/>
      <c r="G31" s="211"/>
      <c r="H31" s="211"/>
      <c r="I31" s="211"/>
      <c r="J31" s="205"/>
      <c r="K31" s="184"/>
      <c r="L31" s="185"/>
      <c r="M31" s="186"/>
      <c r="N31" s="188"/>
      <c r="O31" s="186">
        <f>IF(NOT(ISERROR(MATCH(N31,_xlfn.ANCHORARRAY(#REF!),0))),#REF!&amp;"Por favor no seleccionar los criterios de impacto",N31)</f>
        <v>0</v>
      </c>
      <c r="P31" s="185"/>
      <c r="Q31" s="186"/>
      <c r="R31" s="189"/>
      <c r="S31" s="99">
        <v>5</v>
      </c>
      <c r="T31" s="107"/>
      <c r="U31" s="71" t="str">
        <f t="shared" si="19"/>
        <v/>
      </c>
      <c r="V31" s="72"/>
      <c r="W31" s="72"/>
      <c r="X31" s="73" t="str">
        <f t="shared" si="16"/>
        <v/>
      </c>
      <c r="Y31" s="72"/>
      <c r="Z31" s="72"/>
      <c r="AA31" s="81" t="str">
        <f>IFERROR(IF(AND(U30="Probabilidad",U31="Probabilidad"),(AC30-(+AC30*X31)),IF(AND(U30="Impacto",U31="Probabilidad"),(AC29-(+AC29*X31)),IF(U31="Impacto",AC30,""))),"")</f>
        <v/>
      </c>
      <c r="AB31" s="75" t="str">
        <f>IFERROR(IF(AA31="","",IF(AA31&lt;=0.2,"Muy Baja",IF(AA31&lt;=0.4,"Baja",IF(AA31&lt;=0.6,"Media",IF(AA31&lt;=0.8,"Alta","Muy Alta"))))),"")</f>
        <v/>
      </c>
      <c r="AC31" s="73" t="str">
        <f t="shared" si="17"/>
        <v/>
      </c>
      <c r="AD31" s="75" t="str">
        <f t="shared" si="3"/>
        <v/>
      </c>
      <c r="AE31" s="73" t="str">
        <f>IFERROR(IF(AND(U30="Impacto",U31="Impacto"),(AE30-(+AE30*X31)),IF(AND(U30="Probabilidad",U31="Impacto"),(AE29-(+AE29*X31)),IF(U31="Probabilidad",AE30,""))),"")</f>
        <v/>
      </c>
      <c r="AF31" s="76" t="str">
        <f t="shared" ref="AF31:AF32" si="20">IFERROR(IF(OR(AND(AB31="Muy Baja",AD31="Leve"),AND(AB31="Muy Baja",AD31="Menor"),AND(AB31="Baja",AD31="Leve")),"Bajo",IF(OR(AND(AB31="Muy baja",AD31="Moderado"),AND(AB31="Baja",AD31="Menor"),AND(AB31="Baja",AD31="Moderado"),AND(AB31="Media",AD31="Leve"),AND(AB31="Media",AD31="Menor"),AND(AB31="Media",AD31="Moderado"),AND(AB31="Alta",AD31="Leve"),AND(AB31="Alta",AD31="Menor")),"Moderado",IF(OR(AND(AB31="Muy Baja",AD31="Mayor"),AND(AB31="Baja",AD31="Mayor"),AND(AB31="Media",AD31="Mayor"),AND(AB31="Alta",AD31="Moderado"),AND(AB31="Alta",AD31="Mayor"),AND(AB31="Muy Alta",AD31="Leve"),AND(AB31="Muy Alta",AD31="Menor"),AND(AB31="Muy Alta",AD31="Moderado"),AND(AB31="Muy Alta",AD31="Mayor")),"Alto",IF(OR(AND(AB31="Muy Baja",AD31="Catastrófico"),AND(AB31="Baja",AD31="Catastrófico"),AND(AB31="Media",AD31="Catastrófico"),AND(AB31="Alta",AD31="Catastrófico"),AND(AB31="Muy Alta",AD31="Catastrófico")),"Extremo","")))),"")</f>
        <v/>
      </c>
      <c r="AG31" s="72"/>
      <c r="AH31" s="106"/>
      <c r="AI31" s="105"/>
      <c r="AJ31" s="79"/>
      <c r="AK31" s="79"/>
      <c r="AL31" s="77"/>
      <c r="AM31" s="129"/>
      <c r="AN31" s="129"/>
      <c r="AO31" s="78"/>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row>
    <row r="32" spans="1:73" ht="151.5" hidden="1" customHeight="1" x14ac:dyDescent="0.25">
      <c r="A32" s="207"/>
      <c r="B32" s="209"/>
      <c r="C32" s="208"/>
      <c r="D32" s="210"/>
      <c r="E32" s="210"/>
      <c r="F32" s="210"/>
      <c r="G32" s="211"/>
      <c r="H32" s="211"/>
      <c r="I32" s="211"/>
      <c r="J32" s="205"/>
      <c r="K32" s="184"/>
      <c r="L32" s="185"/>
      <c r="M32" s="186"/>
      <c r="N32" s="188"/>
      <c r="O32" s="186">
        <f>IF(NOT(ISERROR(MATCH(N32,_xlfn.ANCHORARRAY(#REF!),0))),M39&amp;"Por favor no seleccionar los criterios de impacto",N32)</f>
        <v>0</v>
      </c>
      <c r="P32" s="185"/>
      <c r="Q32" s="186"/>
      <c r="R32" s="189"/>
      <c r="S32" s="99">
        <v>6</v>
      </c>
      <c r="T32" s="107"/>
      <c r="U32" s="71" t="str">
        <f t="shared" si="19"/>
        <v/>
      </c>
      <c r="V32" s="72"/>
      <c r="W32" s="72"/>
      <c r="X32" s="73" t="str">
        <f t="shared" si="16"/>
        <v/>
      </c>
      <c r="Y32" s="72"/>
      <c r="Z32" s="72"/>
      <c r="AA32" s="74" t="str">
        <f>IFERROR(IF(AND(U31="Probabilidad",U32="Probabilidad"),(AC31-(+AC31*X32)),IF(AND(U31="Impacto",U32="Probabilidad"),(AC30-(+AC30*X32)),IF(U32="Impacto",AC31,""))),"")</f>
        <v/>
      </c>
      <c r="AB32" s="75" t="str">
        <f t="shared" si="1"/>
        <v/>
      </c>
      <c r="AC32" s="73" t="str">
        <f t="shared" si="17"/>
        <v/>
      </c>
      <c r="AD32" s="75" t="str">
        <f t="shared" si="3"/>
        <v/>
      </c>
      <c r="AE32" s="73" t="str">
        <f>IFERROR(IF(AND(U31="Impacto",U32="Impacto"),(AE31-(+AE31*X32)),IF(AND(U31="Probabilidad",U32="Impacto"),(AE30-(+AE30*X32)),IF(U32="Probabilidad",AE31,""))),"")</f>
        <v/>
      </c>
      <c r="AF32" s="76" t="str">
        <f t="shared" si="20"/>
        <v/>
      </c>
      <c r="AG32" s="72"/>
      <c r="AH32" s="106"/>
      <c r="AI32" s="105"/>
      <c r="AJ32" s="79"/>
      <c r="AK32" s="79"/>
      <c r="AL32" s="77"/>
      <c r="AM32" s="129"/>
      <c r="AN32" s="129"/>
      <c r="AO32" s="78"/>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row>
    <row r="33" spans="1:73" ht="198" customHeight="1" x14ac:dyDescent="0.25">
      <c r="A33" s="206">
        <v>5</v>
      </c>
      <c r="B33" s="208" t="s">
        <v>172</v>
      </c>
      <c r="C33" s="208" t="s">
        <v>168</v>
      </c>
      <c r="D33" s="210" t="s">
        <v>124</v>
      </c>
      <c r="E33" s="210" t="s">
        <v>204</v>
      </c>
      <c r="F33" s="210" t="s">
        <v>205</v>
      </c>
      <c r="G33" s="210" t="s">
        <v>166</v>
      </c>
      <c r="H33" s="210" t="s">
        <v>119</v>
      </c>
      <c r="I33" s="210" t="s">
        <v>192</v>
      </c>
      <c r="J33" s="204" t="s">
        <v>206</v>
      </c>
      <c r="K33" s="179">
        <v>2</v>
      </c>
      <c r="L33" s="176" t="str">
        <f>IF(K33&lt;=0,"",IF(K33&lt;=2,"Muy Baja",IF(K33&lt;=24,"Baja",IF(K33&lt;=500,"Media",IF(K33&lt;=5000,"Alta","Muy Alta")))))</f>
        <v>Muy Baja</v>
      </c>
      <c r="M33" s="177">
        <f>IF(L33="","",IF(L33="Muy Baja",0.2,IF(L33="Baja",0.4,IF(L33="Media",0.6,IF(L33="Alta",0.8,IF(L33="Muy Alta",1,))))))</f>
        <v>0.2</v>
      </c>
      <c r="N33" s="187" t="s">
        <v>143</v>
      </c>
      <c r="O33" s="177" t="str">
        <f>IF(NOT(ISERROR(MATCH(N33,'Tabla Impacto'!$B$221:$B$223,0))),'Tabla Impacto'!$F$223&amp;"Por favor no seleccionar los criterios de impacto(Afectación Económica o presupuestal y Pérdida Reputacional)",N33)</f>
        <v xml:space="preserve">     El riesgo afecta la imagen de la entidad internamente, de conocimiento general, nivel interno, de junta dircetiva y accionistas y/o de provedores</v>
      </c>
      <c r="P33" s="176" t="str">
        <f>IF(OR(O33='Tabla Impacto'!$C$11,O33='Tabla Impacto'!$D$11),"Leve",IF(OR(O33='Tabla Impacto'!$C$12,O33='Tabla Impacto'!$D$12),"Menor",IF(OR(O33='Tabla Impacto'!$C$13,O33='Tabla Impacto'!$D$13),"Moderado",IF(OR(O33='Tabla Impacto'!$C$14,O33='Tabla Impacto'!$D$14),"Mayor",IF(OR(O33='Tabla Impacto'!$C$15,O33='Tabla Impacto'!$D$15),"Catastrófico","")))))</f>
        <v>Menor</v>
      </c>
      <c r="Q33" s="177">
        <f>IF(P33="","",IF(P33="Leve",0.2,IF(P33="Menor",0.4,IF(P33="Moderado",0.6,IF(P33="Mayor",0.8,IF(P33="Catastrófico",1,))))))</f>
        <v>0.4</v>
      </c>
      <c r="R33" s="180" t="str">
        <f>IF(OR(AND(L33="Muy Baja",P33="Leve"),AND(L33="Muy Baja",P33="Menor"),AND(L33="Baja",P33="Leve")),"Bajo",IF(OR(AND(L33="Muy baja",P33="Moderado"),AND(L33="Baja",P33="Menor"),AND(L33="Baja",P33="Moderado"),AND(L33="Media",P33="Leve"),AND(L33="Media",P33="Menor"),AND(L33="Media",P33="Moderado"),AND(L33="Alta",P33="Leve"),AND(L33="Alta",P33="Menor")),"Moderado",IF(OR(AND(L33="Muy Baja",P33="Mayor"),AND(L33="Baja",P33="Mayor"),AND(L33="Media",P33="Mayor"),AND(L33="Alta",P33="Moderado"),AND(L33="Alta",P33="Mayor"),AND(L33="Muy Alta",P33="Leve"),AND(L33="Muy Alta",P33="Menor"),AND(L33="Muy Alta",P33="Moderado"),AND(L33="Muy Alta",P33="Mayor")),"Alto",IF(OR(AND(L33="Muy Baja",P33="Catastrófico"),AND(L33="Baja",P33="Catastrófico"),AND(L33="Media",P33="Catastrófico"),AND(L33="Alta",P33="Catastrófico"),AND(L33="Muy Alta",P33="Catastrófico")),"Extremo",""))))</f>
        <v>Bajo</v>
      </c>
      <c r="S33" s="116">
        <v>1</v>
      </c>
      <c r="T33" s="114" t="s">
        <v>226</v>
      </c>
      <c r="U33" s="117" t="str">
        <f>IF(OR(V33="Preventivo",V33="Detectivo"),"Probabilidad",IF(V33="Correctivo","Impacto",""))</f>
        <v>Probabilidad</v>
      </c>
      <c r="V33" s="118" t="s">
        <v>12</v>
      </c>
      <c r="W33" s="118" t="s">
        <v>7</v>
      </c>
      <c r="X33" s="119" t="str">
        <f>IF(AND(V33="Preventivo",W33="Automático"),"50%",IF(AND(V33="Preventivo",W33="Manual"),"40%",IF(AND(V33="Detectivo",W33="Automático"),"40%",IF(AND(V33="Detectivo",W33="Manual"),"30%",IF(AND(V33="Correctivo",W33="Automático"),"35%",IF(AND(V33="Correctivo",W33="Manual"),"25%",""))))))</f>
        <v>40%</v>
      </c>
      <c r="Y33" s="118" t="s">
        <v>18</v>
      </c>
      <c r="Z33" s="118" t="s">
        <v>110</v>
      </c>
      <c r="AA33" s="120">
        <f>IFERROR(IF(U33="Probabilidad",(M33-(+M33*X33)),IF(U33="Impacto",M33,"")),"")</f>
        <v>0.12</v>
      </c>
      <c r="AB33" s="121" t="str">
        <f>IFERROR(IF(AA33="","",IF(AA33&lt;=0.2,"Muy Baja",IF(AA33&lt;=0.4,"Baja",IF(AA33&lt;=0.6,"Media",IF(AA33&lt;=0.8,"Alta","Muy Alta"))))),"")</f>
        <v>Muy Baja</v>
      </c>
      <c r="AC33" s="119">
        <f>+AA33</f>
        <v>0.12</v>
      </c>
      <c r="AD33" s="121" t="str">
        <f>IFERROR(IF(AE33="","",IF(AE33&lt;=0.2,"Leve",IF(AE33&lt;=0.4,"Menor",IF(AE33&lt;=0.6,"Moderado",IF(AE33&lt;=0.8,"Mayor","Catastrófico"))))),"")</f>
        <v>Menor</v>
      </c>
      <c r="AE33" s="119">
        <f>IFERROR(IF(U33="Impacto",(Q33-(+Q33*X33)),IF(U33="Probabilidad",Q33,"")),"")</f>
        <v>0.4</v>
      </c>
      <c r="AF33" s="122" t="str">
        <f>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Bajo</v>
      </c>
      <c r="AG33" s="118" t="s">
        <v>28</v>
      </c>
      <c r="AH33" s="93"/>
      <c r="AI33" s="123"/>
      <c r="AJ33" s="124"/>
      <c r="AK33" s="79"/>
      <c r="AL33" s="77"/>
      <c r="AM33" s="132"/>
      <c r="AN33" s="132"/>
      <c r="AO33" s="131"/>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row>
    <row r="34" spans="1:73" ht="151.5" hidden="1" customHeight="1" x14ac:dyDescent="0.25">
      <c r="A34" s="207"/>
      <c r="B34" s="209"/>
      <c r="C34" s="208"/>
      <c r="D34" s="210"/>
      <c r="E34" s="210"/>
      <c r="F34" s="210"/>
      <c r="G34" s="211"/>
      <c r="H34" s="211"/>
      <c r="I34" s="211"/>
      <c r="J34" s="205"/>
      <c r="K34" s="184"/>
      <c r="L34" s="185"/>
      <c r="M34" s="186"/>
      <c r="N34" s="188"/>
      <c r="O34" s="186">
        <f>IF(NOT(ISERROR(MATCH(N34,_xlfn.ANCHORARRAY(J39),0))),M41&amp;"Por favor no seleccionar los criterios de impacto",N34)</f>
        <v>0</v>
      </c>
      <c r="P34" s="185"/>
      <c r="Q34" s="186"/>
      <c r="R34" s="189"/>
      <c r="S34" s="86">
        <v>2</v>
      </c>
      <c r="T34" s="107"/>
      <c r="U34" s="71" t="str">
        <f>IF(OR(V34="Preventivo",V34="Detectivo"),"Probabilidad",IF(V34="Correctivo","Impacto",""))</f>
        <v/>
      </c>
      <c r="V34" s="72"/>
      <c r="W34" s="72"/>
      <c r="X34" s="73" t="str">
        <f t="shared" ref="X34:X38" si="21">IF(AND(V34="Preventivo",W34="Automático"),"50%",IF(AND(V34="Preventivo",W34="Manual"),"40%",IF(AND(V34="Detectivo",W34="Automático"),"40%",IF(AND(V34="Detectivo",W34="Manual"),"30%",IF(AND(V34="Correctivo",W34="Automático"),"35%",IF(AND(V34="Correctivo",W34="Manual"),"25%",""))))))</f>
        <v/>
      </c>
      <c r="Y34" s="72"/>
      <c r="Z34" s="72"/>
      <c r="AA34" s="74" t="str">
        <f>IFERROR(IF(AND(U33="Probabilidad",U34="Probabilidad"),(AC33-(+AC33*X34)),IF(U34="Probabilidad",(M33-(+M33*X34)),IF(U34="Impacto",AC33,""))),"")</f>
        <v/>
      </c>
      <c r="AB34" s="75" t="str">
        <f t="shared" si="1"/>
        <v/>
      </c>
      <c r="AC34" s="73" t="str">
        <f t="shared" ref="AC34:AC38" si="22">+AA34</f>
        <v/>
      </c>
      <c r="AD34" s="75" t="str">
        <f t="shared" si="3"/>
        <v/>
      </c>
      <c r="AE34" s="73" t="str">
        <f>IFERROR(IF(AND(U33="Impacto",U34="Impacto"),(AE27-(+AE27*X34)),IF(U34="Impacto",($Q$33-(+$Q$33*X34)),IF(U34="Probabilidad",AE27,""))),"")</f>
        <v/>
      </c>
      <c r="AF34" s="76" t="str">
        <f t="shared" ref="AF34:AF35" si="23">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72"/>
      <c r="AH34" s="106"/>
      <c r="AI34" s="105"/>
      <c r="AJ34" s="79"/>
      <c r="AK34" s="79"/>
      <c r="AL34" s="77"/>
      <c r="AM34" s="129"/>
      <c r="AN34" s="129"/>
      <c r="AO34" s="78"/>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row>
    <row r="35" spans="1:73" ht="151.5" hidden="1" customHeight="1" x14ac:dyDescent="0.25">
      <c r="A35" s="207"/>
      <c r="B35" s="209"/>
      <c r="C35" s="208"/>
      <c r="D35" s="210"/>
      <c r="E35" s="210"/>
      <c r="F35" s="210"/>
      <c r="G35" s="211"/>
      <c r="H35" s="211"/>
      <c r="I35" s="211"/>
      <c r="J35" s="205"/>
      <c r="K35" s="184"/>
      <c r="L35" s="185"/>
      <c r="M35" s="186"/>
      <c r="N35" s="188"/>
      <c r="O35" s="186">
        <f>IF(NOT(ISERROR(MATCH(N35,_xlfn.ANCHORARRAY(J40),0))),M42&amp;"Por favor no seleccionar los criterios de impacto",N35)</f>
        <v>0</v>
      </c>
      <c r="P35" s="185"/>
      <c r="Q35" s="186"/>
      <c r="R35" s="189"/>
      <c r="S35" s="86">
        <v>3</v>
      </c>
      <c r="T35" s="108"/>
      <c r="U35" s="71" t="str">
        <f>IF(OR(V35="Preventivo",V35="Detectivo"),"Probabilidad",IF(V35="Correctivo","Impacto",""))</f>
        <v/>
      </c>
      <c r="V35" s="72"/>
      <c r="W35" s="72"/>
      <c r="X35" s="73" t="str">
        <f t="shared" si="21"/>
        <v/>
      </c>
      <c r="Y35" s="72"/>
      <c r="Z35" s="72"/>
      <c r="AA35" s="74" t="str">
        <f>IFERROR(IF(AND(U34="Probabilidad",U35="Probabilidad"),(AC34-(+AC34*X35)),IF(AND(U34="Impacto",U35="Probabilidad"),(AC33-(+AC33*X35)),IF(U35="Impacto",AC34,""))),"")</f>
        <v/>
      </c>
      <c r="AB35" s="75" t="str">
        <f t="shared" si="1"/>
        <v/>
      </c>
      <c r="AC35" s="73" t="str">
        <f t="shared" si="22"/>
        <v/>
      </c>
      <c r="AD35" s="75" t="str">
        <f t="shared" si="3"/>
        <v/>
      </c>
      <c r="AE35" s="73" t="str">
        <f>IFERROR(IF(AND(U34="Impacto",U35="Impacto"),(AE34-(+AE34*X35)),IF(AND(U34="Probabilidad",U35="Impacto"),(AE33-(+AE33*X35)),IF(U35="Probabilidad",AE34,""))),"")</f>
        <v/>
      </c>
      <c r="AF35" s="76" t="str">
        <f t="shared" si="23"/>
        <v/>
      </c>
      <c r="AG35" s="72"/>
      <c r="AH35" s="106"/>
      <c r="AI35" s="105"/>
      <c r="AJ35" s="79"/>
      <c r="AK35" s="79"/>
      <c r="AL35" s="77"/>
      <c r="AM35" s="129"/>
      <c r="AN35" s="129"/>
      <c r="AO35" s="78"/>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row>
    <row r="36" spans="1:73" ht="151.5" hidden="1" customHeight="1" x14ac:dyDescent="0.25">
      <c r="A36" s="207"/>
      <c r="B36" s="209"/>
      <c r="C36" s="208"/>
      <c r="D36" s="210"/>
      <c r="E36" s="210"/>
      <c r="F36" s="210"/>
      <c r="G36" s="211"/>
      <c r="H36" s="211"/>
      <c r="I36" s="211"/>
      <c r="J36" s="205"/>
      <c r="K36" s="184"/>
      <c r="L36" s="185"/>
      <c r="M36" s="186"/>
      <c r="N36" s="188"/>
      <c r="O36" s="186">
        <f>IF(NOT(ISERROR(MATCH(N36,_xlfn.ANCHORARRAY(J41),0))),M43&amp;"Por favor no seleccionar los criterios de impacto",N36)</f>
        <v>0</v>
      </c>
      <c r="P36" s="185"/>
      <c r="Q36" s="186"/>
      <c r="R36" s="189"/>
      <c r="S36" s="86">
        <v>4</v>
      </c>
      <c r="T36" s="107"/>
      <c r="U36" s="71" t="str">
        <f t="shared" ref="U36:U38" si="24">IF(OR(V36="Preventivo",V36="Detectivo"),"Probabilidad",IF(V36="Correctivo","Impacto",""))</f>
        <v/>
      </c>
      <c r="V36" s="72"/>
      <c r="W36" s="72"/>
      <c r="X36" s="73" t="str">
        <f t="shared" si="21"/>
        <v/>
      </c>
      <c r="Y36" s="72"/>
      <c r="Z36" s="72"/>
      <c r="AA36" s="74" t="str">
        <f>IFERROR(IF(AND(U35="Probabilidad",U36="Probabilidad"),(AC35-(+AC35*X36)),IF(AND(U35="Impacto",U36="Probabilidad"),(AC34-(+AC34*X36)),IF(U36="Impacto",AC35,""))),"")</f>
        <v/>
      </c>
      <c r="AB36" s="75" t="str">
        <f t="shared" si="1"/>
        <v/>
      </c>
      <c r="AC36" s="73" t="str">
        <f t="shared" si="22"/>
        <v/>
      </c>
      <c r="AD36" s="75" t="str">
        <f t="shared" si="3"/>
        <v/>
      </c>
      <c r="AE36" s="73" t="str">
        <f>IFERROR(IF(AND(U35="Impacto",U36="Impacto"),(AE35-(+AE35*X36)),IF(AND(U35="Probabilidad",U36="Impacto"),(AE34-(+AE34*X36)),IF(U36="Probabilidad",AE35,""))),"")</f>
        <v/>
      </c>
      <c r="AF36" s="76" t="str">
        <f>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
      </c>
      <c r="AG36" s="72"/>
      <c r="AH36" s="106"/>
      <c r="AI36" s="105"/>
      <c r="AJ36" s="79"/>
      <c r="AK36" s="79"/>
      <c r="AL36" s="77"/>
      <c r="AM36" s="129"/>
      <c r="AN36" s="129"/>
      <c r="AO36" s="78"/>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row>
    <row r="37" spans="1:73" ht="151.5" hidden="1" customHeight="1" x14ac:dyDescent="0.25">
      <c r="A37" s="207"/>
      <c r="B37" s="209"/>
      <c r="C37" s="208"/>
      <c r="D37" s="210"/>
      <c r="E37" s="210"/>
      <c r="F37" s="210"/>
      <c r="G37" s="211"/>
      <c r="H37" s="211"/>
      <c r="I37" s="211"/>
      <c r="J37" s="205"/>
      <c r="K37" s="184"/>
      <c r="L37" s="185"/>
      <c r="M37" s="186"/>
      <c r="N37" s="188"/>
      <c r="O37" s="186">
        <f>IF(NOT(ISERROR(MATCH(N37,_xlfn.ANCHORARRAY(J42),0))),M44&amp;"Por favor no seleccionar los criterios de impacto",N37)</f>
        <v>0</v>
      </c>
      <c r="P37" s="185"/>
      <c r="Q37" s="186"/>
      <c r="R37" s="189"/>
      <c r="S37" s="86">
        <v>5</v>
      </c>
      <c r="T37" s="107"/>
      <c r="U37" s="71" t="str">
        <f t="shared" si="24"/>
        <v/>
      </c>
      <c r="V37" s="72"/>
      <c r="W37" s="72"/>
      <c r="X37" s="73" t="str">
        <f t="shared" si="21"/>
        <v/>
      </c>
      <c r="Y37" s="72"/>
      <c r="Z37" s="72"/>
      <c r="AA37" s="74" t="str">
        <f>IFERROR(IF(AND(U36="Probabilidad",U37="Probabilidad"),(AC36-(+AC36*X37)),IF(AND(U36="Impacto",U37="Probabilidad"),(AC35-(+AC35*X37)),IF(U37="Impacto",AC36,""))),"")</f>
        <v/>
      </c>
      <c r="AB37" s="75" t="str">
        <f t="shared" si="1"/>
        <v/>
      </c>
      <c r="AC37" s="73" t="str">
        <f t="shared" si="22"/>
        <v/>
      </c>
      <c r="AD37" s="75" t="str">
        <f t="shared" si="3"/>
        <v/>
      </c>
      <c r="AE37" s="73" t="str">
        <f>IFERROR(IF(AND(U36="Impacto",U37="Impacto"),(AE36-(+AE36*X37)),IF(AND(U36="Probabilidad",U37="Impacto"),(AE35-(+AE35*X37)),IF(U37="Probabilidad",AE36,""))),"")</f>
        <v/>
      </c>
      <c r="AF37" s="76" t="str">
        <f t="shared" ref="AF37:AF38" si="25">IFERROR(IF(OR(AND(AB37="Muy Baja",AD37="Leve"),AND(AB37="Muy Baja",AD37="Menor"),AND(AB37="Baja",AD37="Leve")),"Bajo",IF(OR(AND(AB37="Muy baja",AD37="Moderado"),AND(AB37="Baja",AD37="Menor"),AND(AB37="Baja",AD37="Moderado"),AND(AB37="Media",AD37="Leve"),AND(AB37="Media",AD37="Menor"),AND(AB37="Media",AD37="Moderado"),AND(AB37="Alta",AD37="Leve"),AND(AB37="Alta",AD37="Menor")),"Moderado",IF(OR(AND(AB37="Muy Baja",AD37="Mayor"),AND(AB37="Baja",AD37="Mayor"),AND(AB37="Media",AD37="Mayor"),AND(AB37="Alta",AD37="Moderado"),AND(AB37="Alta",AD37="Mayor"),AND(AB37="Muy Alta",AD37="Leve"),AND(AB37="Muy Alta",AD37="Menor"),AND(AB37="Muy Alta",AD37="Moderado"),AND(AB37="Muy Alta",AD37="Mayor")),"Alto",IF(OR(AND(AB37="Muy Baja",AD37="Catastrófico"),AND(AB37="Baja",AD37="Catastrófico"),AND(AB37="Media",AD37="Catastrófico"),AND(AB37="Alta",AD37="Catastrófico"),AND(AB37="Muy Alta",AD37="Catastrófico")),"Extremo","")))),"")</f>
        <v/>
      </c>
      <c r="AG37" s="72"/>
      <c r="AH37" s="106"/>
      <c r="AI37" s="105"/>
      <c r="AJ37" s="79"/>
      <c r="AK37" s="79"/>
      <c r="AL37" s="77"/>
      <c r="AM37" s="129"/>
      <c r="AN37" s="129"/>
      <c r="AO37" s="78"/>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row>
    <row r="38" spans="1:73" ht="151.5" hidden="1" customHeight="1" x14ac:dyDescent="0.25">
      <c r="A38" s="207"/>
      <c r="B38" s="209"/>
      <c r="C38" s="208"/>
      <c r="D38" s="210"/>
      <c r="E38" s="210"/>
      <c r="F38" s="210"/>
      <c r="G38" s="211"/>
      <c r="H38" s="211"/>
      <c r="I38" s="211"/>
      <c r="J38" s="205"/>
      <c r="K38" s="184"/>
      <c r="L38" s="185"/>
      <c r="M38" s="186"/>
      <c r="N38" s="188"/>
      <c r="O38" s="186">
        <f>IF(NOT(ISERROR(MATCH(N38,_xlfn.ANCHORARRAY(J43),0))),#REF!&amp;"Por favor no seleccionar los criterios de impacto",N38)</f>
        <v>0</v>
      </c>
      <c r="P38" s="185"/>
      <c r="Q38" s="186"/>
      <c r="R38" s="189"/>
      <c r="S38" s="86">
        <v>6</v>
      </c>
      <c r="T38" s="107"/>
      <c r="U38" s="71" t="str">
        <f t="shared" si="24"/>
        <v/>
      </c>
      <c r="V38" s="72"/>
      <c r="W38" s="72"/>
      <c r="X38" s="73" t="str">
        <f t="shared" si="21"/>
        <v/>
      </c>
      <c r="Y38" s="72"/>
      <c r="Z38" s="72"/>
      <c r="AA38" s="74" t="str">
        <f>IFERROR(IF(AND(U37="Probabilidad",U38="Probabilidad"),(AC37-(+AC37*X38)),IF(AND(U37="Impacto",U38="Probabilidad"),(AC36-(+AC36*X38)),IF(U38="Impacto",AC37,""))),"")</f>
        <v/>
      </c>
      <c r="AB38" s="75" t="str">
        <f t="shared" si="1"/>
        <v/>
      </c>
      <c r="AC38" s="73" t="str">
        <f t="shared" si="22"/>
        <v/>
      </c>
      <c r="AD38" s="75" t="str">
        <f t="shared" si="3"/>
        <v/>
      </c>
      <c r="AE38" s="73" t="str">
        <f>IFERROR(IF(AND(U37="Impacto",U38="Impacto"),(AE37-(+AE37*X38)),IF(AND(U37="Probabilidad",U38="Impacto"),(AE36-(+AE36*X38)),IF(U38="Probabilidad",AE37,""))),"")</f>
        <v/>
      </c>
      <c r="AF38" s="76" t="str">
        <f t="shared" si="25"/>
        <v/>
      </c>
      <c r="AG38" s="72"/>
      <c r="AH38" s="106"/>
      <c r="AI38" s="105"/>
      <c r="AJ38" s="79"/>
      <c r="AK38" s="79"/>
      <c r="AL38" s="77"/>
      <c r="AM38" s="129"/>
      <c r="AN38" s="129"/>
      <c r="AO38" s="78"/>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row>
    <row r="39" spans="1:73" ht="204" customHeight="1" x14ac:dyDescent="0.25">
      <c r="A39" s="206">
        <v>6</v>
      </c>
      <c r="B39" s="208" t="s">
        <v>172</v>
      </c>
      <c r="C39" s="208" t="s">
        <v>168</v>
      </c>
      <c r="D39" s="210" t="s">
        <v>124</v>
      </c>
      <c r="E39" s="210" t="s">
        <v>198</v>
      </c>
      <c r="F39" s="210" t="s">
        <v>225</v>
      </c>
      <c r="G39" s="210" t="s">
        <v>169</v>
      </c>
      <c r="H39" s="210" t="s">
        <v>117</v>
      </c>
      <c r="I39" s="210" t="s">
        <v>259</v>
      </c>
      <c r="J39" s="204" t="s">
        <v>199</v>
      </c>
      <c r="K39" s="179">
        <v>365</v>
      </c>
      <c r="L39" s="176" t="str">
        <f>IF(K39&lt;=0,"",IF(K39&lt;=2,"Muy Baja",IF(K39&lt;=24,"Baja",IF(K39&lt;=500,"Media",IF(K39&lt;=5000,"Alta","Muy Alta")))))</f>
        <v>Media</v>
      </c>
      <c r="M39" s="177">
        <f>IF(L39="","",IF(L39="Muy Baja",0.2,IF(L39="Baja",0.4,IF(L39="Media",0.6,IF(L39="Alta",0.8,IF(L39="Muy Alta",1,))))))</f>
        <v>0.6</v>
      </c>
      <c r="N39" s="187" t="s">
        <v>144</v>
      </c>
      <c r="O39" s="177" t="str">
        <f>IF(NOT(ISERROR(MATCH(N39,'Tabla Impacto'!$B$221:$B$223,0))),'Tabla Impacto'!$F$223&amp;"Por favor no seleccionar los criterios de impacto(Afectación Económica o presupuestal y Pérdida Reputacional)",N39)</f>
        <v xml:space="preserve">     El riesgo afecta la imagen de la entidad con algunos usuarios de relevancia frente al logro de los objetivos</v>
      </c>
      <c r="P39" s="176" t="str">
        <f>IF(OR(O39='Tabla Impacto'!$C$11,O39='Tabla Impacto'!$D$11),"Leve",IF(OR(O39='Tabla Impacto'!$C$12,O39='Tabla Impacto'!$D$12),"Menor",IF(OR(O39='Tabla Impacto'!$C$13,O39='Tabla Impacto'!$D$13),"Moderado",IF(OR(O39='Tabla Impacto'!$C$14,O39='Tabla Impacto'!$D$14),"Mayor",IF(OR(O39='Tabla Impacto'!$C$15,O39='Tabla Impacto'!$D$15),"Catastrófico","")))))</f>
        <v>Moderado</v>
      </c>
      <c r="Q39" s="177">
        <f>IF(P39="","",IF(P39="Leve",0.2,IF(P39="Menor",0.4,IF(P39="Moderado",0.6,IF(P39="Mayor",0.8,IF(P39="Catastrófico",1,))))))</f>
        <v>0.6</v>
      </c>
      <c r="R39" s="180" t="str">
        <f>IF(OR(AND(L39="Muy Baja",P39="Leve"),AND(L39="Muy Baja",P39="Menor"),AND(L39="Baja",P39="Leve")),"Bajo",IF(OR(AND(L39="Muy baja",P39="Moderado"),AND(L39="Baja",P39="Menor"),AND(L39="Baja",P39="Moderado"),AND(L39="Media",P39="Leve"),AND(L39="Media",P39="Menor"),AND(L39="Media",P39="Moderado"),AND(L39="Alta",P39="Leve"),AND(L39="Alta",P39="Menor")),"Moderado",IF(OR(AND(L39="Muy Baja",P39="Mayor"),AND(L39="Baja",P39="Mayor"),AND(L39="Media",P39="Mayor"),AND(L39="Alta",P39="Moderado"),AND(L39="Alta",P39="Mayor"),AND(L39="Muy Alta",P39="Leve"),AND(L39="Muy Alta",P39="Menor"),AND(L39="Muy Alta",P39="Moderado"),AND(L39="Muy Alta",P39="Mayor")),"Alto",IF(OR(AND(L39="Muy Baja",P39="Catastrófico"),AND(L39="Baja",P39="Catastrófico"),AND(L39="Media",P39="Catastrófico"),AND(L39="Alta",P39="Catastrófico"),AND(L39="Muy Alta",P39="Catastrófico")),"Extremo",""))))</f>
        <v>Moderado</v>
      </c>
      <c r="S39" s="116">
        <v>1</v>
      </c>
      <c r="T39" s="114" t="s">
        <v>246</v>
      </c>
      <c r="U39" s="117" t="str">
        <f>IF(OR(V39="Preventivo",V39="Detectivo"),"Probabilidad",IF(V39="Correctivo","Impacto",""))</f>
        <v>Probabilidad</v>
      </c>
      <c r="V39" s="118" t="s">
        <v>12</v>
      </c>
      <c r="W39" s="118" t="s">
        <v>7</v>
      </c>
      <c r="X39" s="119" t="str">
        <f>IF(AND(V39="Preventivo",W39="Automático"),"50%",IF(AND(V39="Preventivo",W39="Manual"),"40%",IF(AND(V39="Detectivo",W39="Automático"),"40%",IF(AND(V39="Detectivo",W39="Manual"),"30%",IF(AND(V39="Correctivo",W39="Automático"),"35%",IF(AND(V39="Correctivo",W39="Manual"),"25%",""))))))</f>
        <v>40%</v>
      </c>
      <c r="Y39" s="118" t="s">
        <v>18</v>
      </c>
      <c r="Z39" s="118" t="s">
        <v>110</v>
      </c>
      <c r="AA39" s="120">
        <f>IFERROR(IF(U39="Probabilidad",(M39-(+M39*X39)),IF(U39="Impacto",M39,"")),"")</f>
        <v>0.36</v>
      </c>
      <c r="AB39" s="121" t="str">
        <f>IFERROR(IF(AA39="","",IF(AA39&lt;=0.2,"Muy Baja",IF(AA39&lt;=0.4,"Baja",IF(AA39&lt;=0.6,"Media",IF(AA39&lt;=0.8,"Alta","Muy Alta"))))),"")</f>
        <v>Baja</v>
      </c>
      <c r="AC39" s="119">
        <f>+AA39</f>
        <v>0.36</v>
      </c>
      <c r="AD39" s="121" t="str">
        <f>IFERROR(IF(AE39="","",IF(AE39&lt;=0.2,"Leve",IF(AE39&lt;=0.4,"Menor",IF(AE39&lt;=0.6,"Moderado",IF(AE39&lt;=0.8,"Mayor","Catastrófico"))))),"")</f>
        <v>Moderado</v>
      </c>
      <c r="AE39" s="119">
        <f>IFERROR(IF(U39="Impacto",(Q39-(+Q39*X39)),IF(U39="Probabilidad",Q39,"")),"")</f>
        <v>0.6</v>
      </c>
      <c r="AF39" s="122" t="str">
        <f>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Moderado</v>
      </c>
      <c r="AG39" s="118" t="s">
        <v>126</v>
      </c>
      <c r="AH39" s="130" t="s">
        <v>227</v>
      </c>
      <c r="AI39" s="97" t="s">
        <v>207</v>
      </c>
      <c r="AJ39" s="125">
        <v>44713</v>
      </c>
      <c r="AK39" s="135">
        <v>45107</v>
      </c>
      <c r="AL39" s="136"/>
      <c r="AM39" s="132"/>
      <c r="AN39" s="132"/>
      <c r="AO39" s="131"/>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row>
    <row r="40" spans="1:73" ht="151.5" hidden="1" customHeight="1" x14ac:dyDescent="0.25">
      <c r="A40" s="207"/>
      <c r="B40" s="209"/>
      <c r="C40" s="208"/>
      <c r="D40" s="210"/>
      <c r="E40" s="210"/>
      <c r="F40" s="210"/>
      <c r="G40" s="211"/>
      <c r="H40" s="211"/>
      <c r="I40" s="211"/>
      <c r="J40" s="205"/>
      <c r="K40" s="184"/>
      <c r="L40" s="185"/>
      <c r="M40" s="186"/>
      <c r="N40" s="188"/>
      <c r="O40" s="186">
        <f>IF(NOT(ISERROR(MATCH(N40,_xlfn.ANCHORARRAY(J45),0))),M47&amp;"Por favor no seleccionar los criterios de impacto",N40)</f>
        <v>0</v>
      </c>
      <c r="P40" s="185"/>
      <c r="Q40" s="186"/>
      <c r="R40" s="189"/>
      <c r="S40" s="86">
        <v>2</v>
      </c>
      <c r="T40" s="98"/>
      <c r="U40" s="71" t="str">
        <f>IF(OR(V40="Preventivo",V40="Detectivo"),"Probabilidad",IF(V40="Correctivo","Impacto",""))</f>
        <v/>
      </c>
      <c r="V40" s="72"/>
      <c r="W40" s="72"/>
      <c r="X40" s="73" t="str">
        <f t="shared" ref="X40:X44" si="26">IF(AND(V40="Preventivo",W40="Automático"),"50%",IF(AND(V40="Preventivo",W40="Manual"),"40%",IF(AND(V40="Detectivo",W40="Automático"),"40%",IF(AND(V40="Detectivo",W40="Manual"),"30%",IF(AND(V40="Correctivo",W40="Automático"),"35%",IF(AND(V40="Correctivo",W40="Manual"),"25%",""))))))</f>
        <v/>
      </c>
      <c r="Y40" s="72"/>
      <c r="Z40" s="72"/>
      <c r="AA40" s="74" t="str">
        <f>IFERROR(IF(AND(U39="Probabilidad",U40="Probabilidad"),(AC39-(+AC39*X40)),IF(U40="Probabilidad",(M39-(+M39*X40)),IF(U40="Impacto",AC39,""))),"")</f>
        <v/>
      </c>
      <c r="AB40" s="75" t="str">
        <f t="shared" si="1"/>
        <v/>
      </c>
      <c r="AC40" s="73" t="str">
        <f t="shared" ref="AC40:AC44" si="27">+AA40</f>
        <v/>
      </c>
      <c r="AD40" s="75" t="str">
        <f t="shared" si="3"/>
        <v/>
      </c>
      <c r="AE40" s="73" t="str">
        <f>IFERROR(IF(AND(U39="Impacto",U40="Impacto"),(#REF!-(+#REF!*X40)),IF(U40="Impacto",($Q$39-(+$Q$39*X40)),IF(U40="Probabilidad",#REF!,""))),"")</f>
        <v/>
      </c>
      <c r="AF40" s="76" t="str">
        <f t="shared" ref="AF40:AF41" si="28">IFERROR(IF(OR(AND(AB40="Muy Baja",AD40="Leve"),AND(AB40="Muy Baja",AD40="Menor"),AND(AB40="Baja",AD40="Leve")),"Bajo",IF(OR(AND(AB40="Muy baja",AD40="Moderado"),AND(AB40="Baja",AD40="Menor"),AND(AB40="Baja",AD40="Moderado"),AND(AB40="Media",AD40="Leve"),AND(AB40="Media",AD40="Menor"),AND(AB40="Media",AD40="Moderado"),AND(AB40="Alta",AD40="Leve"),AND(AB40="Alta",AD40="Menor")),"Moderado",IF(OR(AND(AB40="Muy Baja",AD40="Mayor"),AND(AB40="Baja",AD40="Mayor"),AND(AB40="Media",AD40="Mayor"),AND(AB40="Alta",AD40="Moderado"),AND(AB40="Alta",AD40="Mayor"),AND(AB40="Muy Alta",AD40="Leve"),AND(AB40="Muy Alta",AD40="Menor"),AND(AB40="Muy Alta",AD40="Moderado"),AND(AB40="Muy Alta",AD40="Mayor")),"Alto",IF(OR(AND(AB40="Muy Baja",AD40="Catastrófico"),AND(AB40="Baja",AD40="Catastrófico"),AND(AB40="Media",AD40="Catastrófico"),AND(AB40="Alta",AD40="Catastrófico"),AND(AB40="Muy Alta",AD40="Catastrófico")),"Extremo","")))),"")</f>
        <v/>
      </c>
      <c r="AG40" s="72"/>
      <c r="AH40" s="106"/>
      <c r="AI40" s="105"/>
      <c r="AJ40" s="79"/>
      <c r="AK40" s="79"/>
      <c r="AL40" s="77"/>
      <c r="AM40" s="129"/>
      <c r="AN40" s="129"/>
      <c r="AO40" s="78"/>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row>
    <row r="41" spans="1:73" ht="151.5" hidden="1" customHeight="1" x14ac:dyDescent="0.25">
      <c r="A41" s="207"/>
      <c r="B41" s="209"/>
      <c r="C41" s="208"/>
      <c r="D41" s="210"/>
      <c r="E41" s="210"/>
      <c r="F41" s="210"/>
      <c r="G41" s="211"/>
      <c r="H41" s="211"/>
      <c r="I41" s="211"/>
      <c r="J41" s="205"/>
      <c r="K41" s="184"/>
      <c r="L41" s="185"/>
      <c r="M41" s="186"/>
      <c r="N41" s="188"/>
      <c r="O41" s="186">
        <f>IF(NOT(ISERROR(MATCH(N41,_xlfn.ANCHORARRAY(J46),0))),M48&amp;"Por favor no seleccionar los criterios de impacto",N41)</f>
        <v>0</v>
      </c>
      <c r="P41" s="185"/>
      <c r="Q41" s="186"/>
      <c r="R41" s="189"/>
      <c r="S41" s="86">
        <v>3</v>
      </c>
      <c r="T41" s="80"/>
      <c r="U41" s="71" t="str">
        <f>IF(OR(V41="Preventivo",V41="Detectivo"),"Probabilidad",IF(V41="Correctivo","Impacto",""))</f>
        <v/>
      </c>
      <c r="V41" s="72"/>
      <c r="W41" s="72"/>
      <c r="X41" s="73" t="str">
        <f t="shared" si="26"/>
        <v/>
      </c>
      <c r="Y41" s="72"/>
      <c r="Z41" s="72"/>
      <c r="AA41" s="74" t="str">
        <f>IFERROR(IF(AND(U40="Probabilidad",U41="Probabilidad"),(AC40-(+AC40*X41)),IF(AND(U40="Impacto",U41="Probabilidad"),(AC39-(+AC39*X41)),IF(U41="Impacto",AC40,""))),"")</f>
        <v/>
      </c>
      <c r="AB41" s="75" t="str">
        <f t="shared" si="1"/>
        <v/>
      </c>
      <c r="AC41" s="73" t="str">
        <f t="shared" si="27"/>
        <v/>
      </c>
      <c r="AD41" s="75" t="str">
        <f t="shared" si="3"/>
        <v/>
      </c>
      <c r="AE41" s="73" t="str">
        <f>IFERROR(IF(AND(U40="Impacto",U41="Impacto"),(AE40-(+AE40*X41)),IF(AND(U40="Probabilidad",U41="Impacto"),(AE39-(+AE39*X41)),IF(U41="Probabilidad",AE40,""))),"")</f>
        <v/>
      </c>
      <c r="AF41" s="76" t="str">
        <f t="shared" si="28"/>
        <v/>
      </c>
      <c r="AG41" s="72"/>
      <c r="AH41" s="106"/>
      <c r="AI41" s="105"/>
      <c r="AJ41" s="79"/>
      <c r="AK41" s="79"/>
      <c r="AL41" s="77"/>
      <c r="AM41" s="129"/>
      <c r="AN41" s="129"/>
      <c r="AO41" s="78"/>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row>
    <row r="42" spans="1:73" ht="151.5" hidden="1" customHeight="1" x14ac:dyDescent="0.25">
      <c r="A42" s="207"/>
      <c r="B42" s="209"/>
      <c r="C42" s="208"/>
      <c r="D42" s="210"/>
      <c r="E42" s="210"/>
      <c r="F42" s="210"/>
      <c r="G42" s="211"/>
      <c r="H42" s="211"/>
      <c r="I42" s="211"/>
      <c r="J42" s="205"/>
      <c r="K42" s="184"/>
      <c r="L42" s="185"/>
      <c r="M42" s="186"/>
      <c r="N42" s="188"/>
      <c r="O42" s="186">
        <f>IF(NOT(ISERROR(MATCH(N42,_xlfn.ANCHORARRAY(J47),0))),M49&amp;"Por favor no seleccionar los criterios de impacto",N42)</f>
        <v>0</v>
      </c>
      <c r="P42" s="185"/>
      <c r="Q42" s="186"/>
      <c r="R42" s="189"/>
      <c r="S42" s="86">
        <v>4</v>
      </c>
      <c r="T42" s="98"/>
      <c r="U42" s="71" t="str">
        <f t="shared" ref="U42:U44" si="29">IF(OR(V42="Preventivo",V42="Detectivo"),"Probabilidad",IF(V42="Correctivo","Impacto",""))</f>
        <v/>
      </c>
      <c r="V42" s="72"/>
      <c r="W42" s="72"/>
      <c r="X42" s="73" t="str">
        <f t="shared" si="26"/>
        <v/>
      </c>
      <c r="Y42" s="72"/>
      <c r="Z42" s="72"/>
      <c r="AA42" s="74" t="str">
        <f>IFERROR(IF(AND(U41="Probabilidad",U42="Probabilidad"),(AC41-(+AC41*X42)),IF(AND(U41="Impacto",U42="Probabilidad"),(AC40-(+AC40*X42)),IF(U42="Impacto",AC41,""))),"")</f>
        <v/>
      </c>
      <c r="AB42" s="75" t="str">
        <f t="shared" si="1"/>
        <v/>
      </c>
      <c r="AC42" s="73" t="str">
        <f t="shared" si="27"/>
        <v/>
      </c>
      <c r="AD42" s="75" t="str">
        <f t="shared" si="3"/>
        <v/>
      </c>
      <c r="AE42" s="73" t="str">
        <f>IFERROR(IF(AND(U41="Impacto",U42="Impacto"),(AE41-(+AE41*X42)),IF(AND(U41="Probabilidad",U42="Impacto"),(AE40-(+AE40*X42)),IF(U42="Probabilidad",AE41,""))),"")</f>
        <v/>
      </c>
      <c r="AF42" s="76" t="str">
        <f>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
      </c>
      <c r="AG42" s="72"/>
      <c r="AH42" s="106"/>
      <c r="AI42" s="105"/>
      <c r="AJ42" s="79"/>
      <c r="AK42" s="79"/>
      <c r="AL42" s="77"/>
      <c r="AM42" s="129"/>
      <c r="AN42" s="129"/>
      <c r="AO42" s="78"/>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row>
    <row r="43" spans="1:73" ht="151.5" hidden="1" customHeight="1" x14ac:dyDescent="0.25">
      <c r="A43" s="207"/>
      <c r="B43" s="209"/>
      <c r="C43" s="208"/>
      <c r="D43" s="210"/>
      <c r="E43" s="210"/>
      <c r="F43" s="210"/>
      <c r="G43" s="211"/>
      <c r="H43" s="211"/>
      <c r="I43" s="211"/>
      <c r="J43" s="205"/>
      <c r="K43" s="184"/>
      <c r="L43" s="185"/>
      <c r="M43" s="186"/>
      <c r="N43" s="188"/>
      <c r="O43" s="186">
        <f>IF(NOT(ISERROR(MATCH(N43,_xlfn.ANCHORARRAY(J48),0))),M50&amp;"Por favor no seleccionar los criterios de impacto",N43)</f>
        <v>0</v>
      </c>
      <c r="P43" s="185"/>
      <c r="Q43" s="186"/>
      <c r="R43" s="189"/>
      <c r="S43" s="86">
        <v>5</v>
      </c>
      <c r="T43" s="98"/>
      <c r="U43" s="71" t="str">
        <f t="shared" si="29"/>
        <v/>
      </c>
      <c r="V43" s="72"/>
      <c r="W43" s="72"/>
      <c r="X43" s="73" t="str">
        <f t="shared" si="26"/>
        <v/>
      </c>
      <c r="Y43" s="72"/>
      <c r="Z43" s="72"/>
      <c r="AA43" s="74" t="str">
        <f>IFERROR(IF(AND(U42="Probabilidad",U43="Probabilidad"),(AC42-(+AC42*X43)),IF(AND(U42="Impacto",U43="Probabilidad"),(AC41-(+AC41*X43)),IF(U43="Impacto",AC42,""))),"")</f>
        <v/>
      </c>
      <c r="AB43" s="75" t="str">
        <f t="shared" si="1"/>
        <v/>
      </c>
      <c r="AC43" s="73" t="str">
        <f t="shared" si="27"/>
        <v/>
      </c>
      <c r="AD43" s="75" t="str">
        <f t="shared" si="3"/>
        <v/>
      </c>
      <c r="AE43" s="73" t="str">
        <f>IFERROR(IF(AND(U42="Impacto",U43="Impacto"),(AE42-(+AE42*X43)),IF(AND(U42="Probabilidad",U43="Impacto"),(AE41-(+AE41*X43)),IF(U43="Probabilidad",AE42,""))),"")</f>
        <v/>
      </c>
      <c r="AF43" s="76" t="str">
        <f t="shared" ref="AF43:AF44" si="30">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
      </c>
      <c r="AG43" s="72"/>
      <c r="AH43" s="106"/>
      <c r="AI43" s="105"/>
      <c r="AJ43" s="79"/>
      <c r="AK43" s="79"/>
      <c r="AL43" s="77"/>
      <c r="AM43" s="129"/>
      <c r="AN43" s="129"/>
      <c r="AO43" s="78"/>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row>
    <row r="44" spans="1:73" ht="151.5" hidden="1" customHeight="1" x14ac:dyDescent="0.25">
      <c r="A44" s="207"/>
      <c r="B44" s="209"/>
      <c r="C44" s="208"/>
      <c r="D44" s="210"/>
      <c r="E44" s="210"/>
      <c r="F44" s="210"/>
      <c r="G44" s="211"/>
      <c r="H44" s="211"/>
      <c r="I44" s="211"/>
      <c r="J44" s="205"/>
      <c r="K44" s="184"/>
      <c r="L44" s="185"/>
      <c r="M44" s="186"/>
      <c r="N44" s="188"/>
      <c r="O44" s="186">
        <f>IF(NOT(ISERROR(MATCH(N44,_xlfn.ANCHORARRAY(J49),0))),M51&amp;"Por favor no seleccionar los criterios de impacto",N44)</f>
        <v>0</v>
      </c>
      <c r="P44" s="185"/>
      <c r="Q44" s="186"/>
      <c r="R44" s="189"/>
      <c r="S44" s="86">
        <v>6</v>
      </c>
      <c r="T44" s="98"/>
      <c r="U44" s="71" t="str">
        <f t="shared" si="29"/>
        <v/>
      </c>
      <c r="V44" s="72"/>
      <c r="W44" s="72"/>
      <c r="X44" s="73" t="str">
        <f t="shared" si="26"/>
        <v/>
      </c>
      <c r="Y44" s="72"/>
      <c r="Z44" s="72"/>
      <c r="AA44" s="74" t="str">
        <f>IFERROR(IF(AND(U43="Probabilidad",U44="Probabilidad"),(AC43-(+AC43*X44)),IF(AND(U43="Impacto",U44="Probabilidad"),(AC42-(+AC42*X44)),IF(U44="Impacto",AC43,""))),"")</f>
        <v/>
      </c>
      <c r="AB44" s="75" t="str">
        <f t="shared" si="1"/>
        <v/>
      </c>
      <c r="AC44" s="73" t="str">
        <f t="shared" si="27"/>
        <v/>
      </c>
      <c r="AD44" s="75" t="str">
        <f t="shared" si="3"/>
        <v/>
      </c>
      <c r="AE44" s="73" t="str">
        <f>IFERROR(IF(AND(U43="Impacto",U44="Impacto"),(AE43-(+AE43*X44)),IF(AND(U43="Probabilidad",U44="Impacto"),(AE42-(+AE42*X44)),IF(U44="Probabilidad",AE43,""))),"")</f>
        <v/>
      </c>
      <c r="AF44" s="76" t="str">
        <f t="shared" si="30"/>
        <v/>
      </c>
      <c r="AG44" s="72"/>
      <c r="AH44" s="106"/>
      <c r="AI44" s="105"/>
      <c r="AJ44" s="79"/>
      <c r="AK44" s="79"/>
      <c r="AL44" s="77"/>
      <c r="AM44" s="129"/>
      <c r="AN44" s="129"/>
      <c r="AO44" s="78"/>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row>
    <row r="45" spans="1:73" ht="182.25" customHeight="1" x14ac:dyDescent="0.25">
      <c r="A45" s="206">
        <v>7</v>
      </c>
      <c r="B45" s="208" t="s">
        <v>182</v>
      </c>
      <c r="C45" s="208" t="s">
        <v>165</v>
      </c>
      <c r="D45" s="210" t="s">
        <v>124</v>
      </c>
      <c r="E45" s="115" t="s">
        <v>233</v>
      </c>
      <c r="F45" s="115" t="s">
        <v>216</v>
      </c>
      <c r="G45" s="210" t="s">
        <v>166</v>
      </c>
      <c r="H45" s="210" t="s">
        <v>114</v>
      </c>
      <c r="I45" s="210" t="s">
        <v>192</v>
      </c>
      <c r="J45" s="204" t="s">
        <v>235</v>
      </c>
      <c r="K45" s="179">
        <v>1</v>
      </c>
      <c r="L45" s="176" t="str">
        <f>IF(K45&lt;=0,"",IF(K45&lt;=2,"Muy Baja",IF(K45&lt;=24,"Baja",IF(K45&lt;=500,"Media",IF(K45&lt;=5000,"Alta","Muy Alta")))))</f>
        <v>Muy Baja</v>
      </c>
      <c r="M45" s="177">
        <f>IF(L45="","",IF(L45="Muy Baja",0.2,IF(L45="Baja",0.4,IF(L45="Media",0.6,IF(L45="Alta",0.8,IF(L45="Muy Alta",1,))))))</f>
        <v>0.2</v>
      </c>
      <c r="N45" s="187" t="s">
        <v>135</v>
      </c>
      <c r="O45" s="177" t="str">
        <f>IF(NOT(ISERROR(MATCH(N45,'Tabla Impacto'!$B$221:$B$223,0))),'Tabla Impacto'!$F$223&amp;"Por favor no seleccionar los criterios de impacto(Afectación Económica o presupuestal y Pérdida Reputacional)",N45)</f>
        <v xml:space="preserve">     Afectación menor a 10 SMLMV .</v>
      </c>
      <c r="P45" s="176" t="str">
        <f>IF(OR(O45='Tabla Impacto'!$C$11,O45='Tabla Impacto'!$D$11),"Leve",IF(OR(O45='Tabla Impacto'!$C$12,O45='Tabla Impacto'!$D$12),"Menor",IF(OR(O45='Tabla Impacto'!$C$13,O45='Tabla Impacto'!$D$13),"Moderado",IF(OR(O45='Tabla Impacto'!$C$14,O45='Tabla Impacto'!$D$14),"Mayor",IF(OR(O45='Tabla Impacto'!$C$15,O45='Tabla Impacto'!$D$15),"Catastrófico","")))))</f>
        <v>Leve</v>
      </c>
      <c r="Q45" s="177">
        <f>IF(P45="","",IF(P45="Leve",0.2,IF(P45="Menor",0.4,IF(P45="Moderado",0.6,IF(P45="Mayor",0.8,IF(P45="Catastrófico",1,))))))</f>
        <v>0.2</v>
      </c>
      <c r="R45" s="180" t="str">
        <f>IF(OR(AND(L45="Muy Baja",P45="Leve"),AND(L45="Muy Baja",P45="Menor"),AND(L45="Baja",P45="Leve")),"Bajo",IF(OR(AND(L45="Muy baja",P45="Moderado"),AND(L45="Baja",P45="Menor"),AND(L45="Baja",P45="Moderado"),AND(L45="Media",P45="Leve"),AND(L45="Media",P45="Menor"),AND(L45="Media",P45="Moderado"),AND(L45="Alta",P45="Leve"),AND(L45="Alta",P45="Menor")),"Moderado",IF(OR(AND(L45="Muy Baja",P45="Mayor"),AND(L45="Baja",P45="Mayor"),AND(L45="Media",P45="Mayor"),AND(L45="Alta",P45="Moderado"),AND(L45="Alta",P45="Mayor"),AND(L45="Muy Alta",P45="Leve"),AND(L45="Muy Alta",P45="Menor"),AND(L45="Muy Alta",P45="Moderado"),AND(L45="Muy Alta",P45="Mayor")),"Alto",IF(OR(AND(L45="Muy Baja",P45="Catastrófico"),AND(L45="Baja",P45="Catastrófico"),AND(L45="Media",P45="Catastrófico"),AND(L45="Alta",P45="Catastrófico"),AND(L45="Muy Alta",P45="Catastrófico")),"Extremo",""))))</f>
        <v>Bajo</v>
      </c>
      <c r="S45" s="116">
        <v>1</v>
      </c>
      <c r="T45" s="93" t="s">
        <v>257</v>
      </c>
      <c r="U45" s="117" t="str">
        <f>IF(OR(V45="Preventivo",V45="Detectivo"),"Probabilidad",IF(V45="Correctivo","Impacto",""))</f>
        <v>Probabilidad</v>
      </c>
      <c r="V45" s="118" t="s">
        <v>12</v>
      </c>
      <c r="W45" s="118" t="s">
        <v>7</v>
      </c>
      <c r="X45" s="119" t="str">
        <f>IF(AND(V45="Preventivo",W45="Automático"),"50%",IF(AND(V45="Preventivo",W45="Manual"),"40%",IF(AND(V45="Detectivo",W45="Automático"),"40%",IF(AND(V45="Detectivo",W45="Manual"),"30%",IF(AND(V45="Correctivo",W45="Automático"),"35%",IF(AND(V45="Correctivo",W45="Manual"),"25%",""))))))</f>
        <v>40%</v>
      </c>
      <c r="Y45" s="118" t="s">
        <v>18</v>
      </c>
      <c r="Z45" s="118" t="s">
        <v>110</v>
      </c>
      <c r="AA45" s="120">
        <f>IFERROR(IF(U45="Probabilidad",(M45-(+M45*X45)),IF(U45="Impacto",M45,"")),"")</f>
        <v>0.12</v>
      </c>
      <c r="AB45" s="121" t="str">
        <f>IFERROR(IF(AA45="","",IF(AA45&lt;=0.2,"Muy Baja",IF(AA45&lt;=0.4,"Baja",IF(AA45&lt;=0.6,"Media",IF(AA45&lt;=0.8,"Alta","Muy Alta"))))),"")</f>
        <v>Muy Baja</v>
      </c>
      <c r="AC45" s="119">
        <f>+AA45</f>
        <v>0.12</v>
      </c>
      <c r="AD45" s="121" t="str">
        <f>IFERROR(IF(AE45="","",IF(AE45&lt;=0.2,"Leve",IF(AE45&lt;=0.4,"Menor",IF(AE45&lt;=0.6,"Moderado",IF(AE45&lt;=0.8,"Mayor","Catastrófico"))))),"")</f>
        <v>Leve</v>
      </c>
      <c r="AE45" s="119">
        <f>IFERROR(IF(U45="Impacto",(Q45-(+Q45*X45)),IF(U45="Probabilidad",Q45,"")),"")</f>
        <v>0.2</v>
      </c>
      <c r="AF45" s="122" t="str">
        <f>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Bajo</v>
      </c>
      <c r="AG45" s="118" t="s">
        <v>28</v>
      </c>
      <c r="AH45" s="93"/>
      <c r="AI45" s="123"/>
      <c r="AJ45" s="124"/>
      <c r="AK45" s="79"/>
      <c r="AL45" s="77"/>
      <c r="AM45" s="132"/>
      <c r="AN45" s="132"/>
      <c r="AO45" s="154"/>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row>
    <row r="46" spans="1:73" ht="151.5" hidden="1" customHeight="1" x14ac:dyDescent="0.25">
      <c r="A46" s="207"/>
      <c r="B46" s="209"/>
      <c r="C46" s="208"/>
      <c r="D46" s="210"/>
      <c r="E46" s="104" t="s">
        <v>215</v>
      </c>
      <c r="F46" s="104" t="s">
        <v>216</v>
      </c>
      <c r="G46" s="211"/>
      <c r="H46" s="211"/>
      <c r="I46" s="211"/>
      <c r="J46" s="205"/>
      <c r="K46" s="184"/>
      <c r="L46" s="185"/>
      <c r="M46" s="186"/>
      <c r="N46" s="188"/>
      <c r="O46" s="186">
        <f>IF(NOT(ISERROR(MATCH(N46,_xlfn.ANCHORARRAY(J99),0))),M100&amp;"Por favor no seleccionar los criterios de impacto",N46)</f>
        <v>0</v>
      </c>
      <c r="P46" s="185"/>
      <c r="Q46" s="186"/>
      <c r="R46" s="189"/>
      <c r="S46" s="85">
        <v>2</v>
      </c>
      <c r="T46" s="98"/>
      <c r="U46" s="71" t="str">
        <f>IF(OR(V46="Preventivo",V46="Detectivo"),"Probabilidad",IF(V46="Correctivo","Impacto",""))</f>
        <v/>
      </c>
      <c r="V46" s="72"/>
      <c r="W46" s="72"/>
      <c r="X46" s="73" t="str">
        <f t="shared" ref="X46:X50" si="31">IF(AND(V46="Preventivo",W46="Automático"),"50%",IF(AND(V46="Preventivo",W46="Manual"),"40%",IF(AND(V46="Detectivo",W46="Automático"),"40%",IF(AND(V46="Detectivo",W46="Manual"),"30%",IF(AND(V46="Correctivo",W46="Automático"),"35%",IF(AND(V46="Correctivo",W46="Manual"),"25%",""))))))</f>
        <v/>
      </c>
      <c r="Y46" s="72"/>
      <c r="Z46" s="72"/>
      <c r="AA46" s="74" t="str">
        <f>IFERROR(IF(AND(U45="Probabilidad",U46="Probabilidad"),(AC45-(+AC45*X46)),IF(U46="Probabilidad",(M45-(+M45*X46)),IF(U46="Impacto",AC45,""))),"")</f>
        <v/>
      </c>
      <c r="AB46" s="75" t="str">
        <f t="shared" si="1"/>
        <v/>
      </c>
      <c r="AC46" s="73" t="str">
        <f t="shared" ref="AC46:AC50" si="32">+AA46</f>
        <v/>
      </c>
      <c r="AD46" s="75" t="str">
        <f t="shared" si="3"/>
        <v/>
      </c>
      <c r="AE46" s="73" t="str">
        <f>IFERROR(IF(AND(U45="Impacto",U46="Impacto"),(#REF!-(+#REF!*X46)),IF(U46="Impacto",($Q$45-(+$Q$45*X46)),IF(U46="Probabilidad",#REF!,""))),"")</f>
        <v/>
      </c>
      <c r="AF46" s="76" t="str">
        <f t="shared" ref="AF46:AF47" si="33">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72"/>
      <c r="AH46" s="106"/>
      <c r="AI46" s="105"/>
      <c r="AJ46" s="79"/>
      <c r="AK46" s="79"/>
      <c r="AL46" s="77"/>
      <c r="AM46" s="129"/>
      <c r="AN46" s="129"/>
      <c r="AO46" s="78"/>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row>
    <row r="47" spans="1:73" ht="151.5" hidden="1" customHeight="1" x14ac:dyDescent="0.25">
      <c r="A47" s="207"/>
      <c r="B47" s="209"/>
      <c r="C47" s="208"/>
      <c r="D47" s="210"/>
      <c r="E47" s="104" t="s">
        <v>215</v>
      </c>
      <c r="F47" s="104" t="s">
        <v>216</v>
      </c>
      <c r="G47" s="211"/>
      <c r="H47" s="211"/>
      <c r="I47" s="211"/>
      <c r="J47" s="205"/>
      <c r="K47" s="184"/>
      <c r="L47" s="185"/>
      <c r="M47" s="186"/>
      <c r="N47" s="188"/>
      <c r="O47" s="186">
        <f>IF(NOT(ISERROR(MATCH(N47,_xlfn.ANCHORARRAY(#REF!),0))),M101&amp;"Por favor no seleccionar los criterios de impacto",N47)</f>
        <v>0</v>
      </c>
      <c r="P47" s="185"/>
      <c r="Q47" s="186"/>
      <c r="R47" s="189"/>
      <c r="S47" s="85">
        <v>3</v>
      </c>
      <c r="T47" s="80"/>
      <c r="U47" s="71" t="str">
        <f>IF(OR(V47="Preventivo",V47="Detectivo"),"Probabilidad",IF(V47="Correctivo","Impacto",""))</f>
        <v/>
      </c>
      <c r="V47" s="72"/>
      <c r="W47" s="72"/>
      <c r="X47" s="73" t="str">
        <f t="shared" si="31"/>
        <v/>
      </c>
      <c r="Y47" s="72"/>
      <c r="Z47" s="72"/>
      <c r="AA47" s="74" t="str">
        <f>IFERROR(IF(AND(U46="Probabilidad",U47="Probabilidad"),(AC46-(+AC46*X47)),IF(AND(U46="Impacto",U47="Probabilidad"),(AC45-(+AC45*X47)),IF(U47="Impacto",AC46,""))),"")</f>
        <v/>
      </c>
      <c r="AB47" s="75" t="str">
        <f t="shared" si="1"/>
        <v/>
      </c>
      <c r="AC47" s="73" t="str">
        <f t="shared" si="32"/>
        <v/>
      </c>
      <c r="AD47" s="75" t="str">
        <f t="shared" si="3"/>
        <v/>
      </c>
      <c r="AE47" s="73" t="str">
        <f>IFERROR(IF(AND(U46="Impacto",U47="Impacto"),(AE46-(+AE46*X47)),IF(AND(U46="Probabilidad",U47="Impacto"),(AE45-(+AE45*X47)),IF(U47="Probabilidad",AE46,""))),"")</f>
        <v/>
      </c>
      <c r="AF47" s="76" t="str">
        <f t="shared" si="33"/>
        <v/>
      </c>
      <c r="AG47" s="72"/>
      <c r="AH47" s="106"/>
      <c r="AI47" s="105"/>
      <c r="AJ47" s="79"/>
      <c r="AK47" s="79"/>
      <c r="AL47" s="77"/>
      <c r="AM47" s="129"/>
      <c r="AN47" s="129"/>
      <c r="AO47" s="78"/>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row>
    <row r="48" spans="1:73" ht="151.5" hidden="1" customHeight="1" x14ac:dyDescent="0.25">
      <c r="A48" s="207"/>
      <c r="B48" s="209"/>
      <c r="C48" s="208"/>
      <c r="D48" s="210"/>
      <c r="E48" s="104" t="s">
        <v>215</v>
      </c>
      <c r="F48" s="104" t="s">
        <v>216</v>
      </c>
      <c r="G48" s="211"/>
      <c r="H48" s="211"/>
      <c r="I48" s="211"/>
      <c r="J48" s="205"/>
      <c r="K48" s="184"/>
      <c r="L48" s="185"/>
      <c r="M48" s="186"/>
      <c r="N48" s="188"/>
      <c r="O48" s="186">
        <f>IF(NOT(ISERROR(MATCH(N48,_xlfn.ANCHORARRAY(J100),0))),M102&amp;"Por favor no seleccionar los criterios de impacto",N48)</f>
        <v>0</v>
      </c>
      <c r="P48" s="185"/>
      <c r="Q48" s="186"/>
      <c r="R48" s="189"/>
      <c r="S48" s="85">
        <v>4</v>
      </c>
      <c r="T48" s="98"/>
      <c r="U48" s="71" t="str">
        <f t="shared" ref="U48:U50" si="34">IF(OR(V48="Preventivo",V48="Detectivo"),"Probabilidad",IF(V48="Correctivo","Impacto",""))</f>
        <v/>
      </c>
      <c r="V48" s="72"/>
      <c r="W48" s="72"/>
      <c r="X48" s="73" t="str">
        <f t="shared" si="31"/>
        <v/>
      </c>
      <c r="Y48" s="72"/>
      <c r="Z48" s="72"/>
      <c r="AA48" s="74" t="str">
        <f>IFERROR(IF(AND(U47="Probabilidad",U48="Probabilidad"),(AC47-(+AC47*X48)),IF(AND(U47="Impacto",U48="Probabilidad"),(AC46-(+AC46*X48)),IF(U48="Impacto",AC47,""))),"")</f>
        <v/>
      </c>
      <c r="AB48" s="75" t="str">
        <f t="shared" si="1"/>
        <v/>
      </c>
      <c r="AC48" s="73" t="str">
        <f t="shared" si="32"/>
        <v/>
      </c>
      <c r="AD48" s="75" t="str">
        <f t="shared" si="3"/>
        <v/>
      </c>
      <c r="AE48" s="73" t="str">
        <f>IFERROR(IF(AND(U47="Impacto",U48="Impacto"),(AE47-(+AE47*X48)),IF(AND(U47="Probabilidad",U48="Impacto"),(AE46-(+AE46*X48)),IF(U48="Probabilidad",AE47,""))),"")</f>
        <v/>
      </c>
      <c r="AF48" s="76" t="str">
        <f>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72"/>
      <c r="AH48" s="106"/>
      <c r="AI48" s="105"/>
      <c r="AJ48" s="79"/>
      <c r="AK48" s="79"/>
      <c r="AL48" s="77"/>
      <c r="AM48" s="129"/>
      <c r="AN48" s="129"/>
      <c r="AO48" s="78"/>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row>
    <row r="49" spans="1:73" ht="151.5" hidden="1" customHeight="1" x14ac:dyDescent="0.25">
      <c r="A49" s="207"/>
      <c r="B49" s="209"/>
      <c r="C49" s="208"/>
      <c r="D49" s="210"/>
      <c r="E49" s="104" t="s">
        <v>215</v>
      </c>
      <c r="F49" s="104" t="s">
        <v>216</v>
      </c>
      <c r="G49" s="211"/>
      <c r="H49" s="211"/>
      <c r="I49" s="211"/>
      <c r="J49" s="205"/>
      <c r="K49" s="184"/>
      <c r="L49" s="185"/>
      <c r="M49" s="186"/>
      <c r="N49" s="188"/>
      <c r="O49" s="186">
        <f>IF(NOT(ISERROR(MATCH(N49,_xlfn.ANCHORARRAY(J101),0))),M103&amp;"Por favor no seleccionar los criterios de impacto",N49)</f>
        <v>0</v>
      </c>
      <c r="P49" s="185"/>
      <c r="Q49" s="186"/>
      <c r="R49" s="189"/>
      <c r="S49" s="85">
        <v>5</v>
      </c>
      <c r="T49" s="98"/>
      <c r="U49" s="71" t="str">
        <f t="shared" si="34"/>
        <v/>
      </c>
      <c r="V49" s="72"/>
      <c r="W49" s="72"/>
      <c r="X49" s="73" t="str">
        <f t="shared" si="31"/>
        <v/>
      </c>
      <c r="Y49" s="72"/>
      <c r="Z49" s="72"/>
      <c r="AA49" s="74" t="str">
        <f>IFERROR(IF(AND(U48="Probabilidad",U49="Probabilidad"),(AC48-(+AC48*X49)),IF(AND(U48="Impacto",U49="Probabilidad"),(AC47-(+AC47*X49)),IF(U49="Impacto",AC48,""))),"")</f>
        <v/>
      </c>
      <c r="AB49" s="75" t="str">
        <f t="shared" si="1"/>
        <v/>
      </c>
      <c r="AC49" s="73" t="str">
        <f t="shared" si="32"/>
        <v/>
      </c>
      <c r="AD49" s="75" t="str">
        <f t="shared" si="3"/>
        <v/>
      </c>
      <c r="AE49" s="73" t="str">
        <f>IFERROR(IF(AND(U48="Impacto",U49="Impacto"),(AE48-(+AE48*X49)),IF(AND(U48="Probabilidad",U49="Impacto"),(AE47-(+AE47*X49)),IF(U49="Probabilidad",AE48,""))),"")</f>
        <v/>
      </c>
      <c r="AF49" s="76" t="str">
        <f t="shared" ref="AF49:AF50" si="35">IFERROR(IF(OR(AND(AB49="Muy Baja",AD49="Leve"),AND(AB49="Muy Baja",AD49="Menor"),AND(AB49="Baja",AD49="Leve")),"Bajo",IF(OR(AND(AB49="Muy baja",AD49="Moderado"),AND(AB49="Baja",AD49="Menor"),AND(AB49="Baja",AD49="Moderado"),AND(AB49="Media",AD49="Leve"),AND(AB49="Media",AD49="Menor"),AND(AB49="Media",AD49="Moderado"),AND(AB49="Alta",AD49="Leve"),AND(AB49="Alta",AD49="Menor")),"Moderado",IF(OR(AND(AB49="Muy Baja",AD49="Mayor"),AND(AB49="Baja",AD49="Mayor"),AND(AB49="Media",AD49="Mayor"),AND(AB49="Alta",AD49="Moderado"),AND(AB49="Alta",AD49="Mayor"),AND(AB49="Muy Alta",AD49="Leve"),AND(AB49="Muy Alta",AD49="Menor"),AND(AB49="Muy Alta",AD49="Moderado"),AND(AB49="Muy Alta",AD49="Mayor")),"Alto",IF(OR(AND(AB49="Muy Baja",AD49="Catastrófico"),AND(AB49="Baja",AD49="Catastrófico"),AND(AB49="Media",AD49="Catastrófico"),AND(AB49="Alta",AD49="Catastrófico"),AND(AB49="Muy Alta",AD49="Catastrófico")),"Extremo","")))),"")</f>
        <v/>
      </c>
      <c r="AG49" s="72"/>
      <c r="AH49" s="106"/>
      <c r="AI49" s="105"/>
      <c r="AJ49" s="79"/>
      <c r="AK49" s="79"/>
      <c r="AL49" s="77"/>
      <c r="AM49" s="129"/>
      <c r="AN49" s="129"/>
      <c r="AO49" s="78"/>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row>
    <row r="50" spans="1:73" ht="151.5" hidden="1" customHeight="1" x14ac:dyDescent="0.25">
      <c r="A50" s="207"/>
      <c r="B50" s="209"/>
      <c r="C50" s="208"/>
      <c r="D50" s="210"/>
      <c r="E50" s="104" t="s">
        <v>215</v>
      </c>
      <c r="F50" s="104" t="s">
        <v>216</v>
      </c>
      <c r="G50" s="211"/>
      <c r="H50" s="211"/>
      <c r="I50" s="211"/>
      <c r="J50" s="205"/>
      <c r="K50" s="184"/>
      <c r="L50" s="185"/>
      <c r="M50" s="186"/>
      <c r="N50" s="188"/>
      <c r="O50" s="186">
        <f>IF(NOT(ISERROR(MATCH(N50,_xlfn.ANCHORARRAY(J102),0))),M104&amp;"Por favor no seleccionar los criterios de impacto",N50)</f>
        <v>0</v>
      </c>
      <c r="P50" s="185"/>
      <c r="Q50" s="186"/>
      <c r="R50" s="189"/>
      <c r="S50" s="85">
        <v>6</v>
      </c>
      <c r="T50" s="98"/>
      <c r="U50" s="71" t="str">
        <f t="shared" si="34"/>
        <v/>
      </c>
      <c r="V50" s="72"/>
      <c r="W50" s="72"/>
      <c r="X50" s="73" t="str">
        <f t="shared" si="31"/>
        <v/>
      </c>
      <c r="Y50" s="72"/>
      <c r="Z50" s="72"/>
      <c r="AA50" s="74" t="str">
        <f>IFERROR(IF(AND(U49="Probabilidad",U50="Probabilidad"),(AC49-(+AC49*X50)),IF(AND(U49="Impacto",U50="Probabilidad"),(AC48-(+AC48*X50)),IF(U50="Impacto",AC49,""))),"")</f>
        <v/>
      </c>
      <c r="AB50" s="75" t="str">
        <f t="shared" si="1"/>
        <v/>
      </c>
      <c r="AC50" s="73" t="str">
        <f t="shared" si="32"/>
        <v/>
      </c>
      <c r="AD50" s="75" t="str">
        <f t="shared" si="3"/>
        <v/>
      </c>
      <c r="AE50" s="73" t="str">
        <f>IFERROR(IF(AND(U49="Impacto",U50="Impacto"),(AE49-(+AE49*X50)),IF(AND(U49="Probabilidad",U50="Impacto"),(AE48-(+AE48*X50)),IF(U50="Probabilidad",AE49,""))),"")</f>
        <v/>
      </c>
      <c r="AF50" s="76" t="str">
        <f t="shared" si="35"/>
        <v/>
      </c>
      <c r="AG50" s="72"/>
      <c r="AH50" s="106"/>
      <c r="AI50" s="105"/>
      <c r="AJ50" s="79"/>
      <c r="AK50" s="79"/>
      <c r="AL50" s="77"/>
      <c r="AM50" s="129"/>
      <c r="AN50" s="129"/>
      <c r="AO50" s="78"/>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row>
    <row r="51" spans="1:73" ht="151.5" hidden="1" customHeight="1" x14ac:dyDescent="0.25">
      <c r="A51" s="207">
        <v>10</v>
      </c>
      <c r="B51" s="209"/>
      <c r="C51" s="208"/>
      <c r="D51" s="210"/>
      <c r="E51" s="210"/>
      <c r="F51" s="210"/>
      <c r="G51" s="211"/>
      <c r="H51" s="211"/>
      <c r="I51" s="211"/>
      <c r="J51" s="205"/>
      <c r="K51" s="216"/>
      <c r="L51" s="214" t="str">
        <f>IF(K51&lt;=0,"",IF(K51&lt;=2,"Muy Baja",IF(K51&lt;=24,"Baja",IF(K51&lt;=500,"Media",IF(K51&lt;=5000,"Alta","Muy Alta")))))</f>
        <v/>
      </c>
      <c r="M51" s="212" t="str">
        <f>IF(L51="","",IF(L51="Muy Baja",0.2,IF(L51="Baja",0.4,IF(L51="Media",0.6,IF(L51="Alta",0.8,IF(L51="Muy Alta",1,))))))</f>
        <v/>
      </c>
      <c r="N51" s="213"/>
      <c r="O51" s="212">
        <f>IF(NOT(ISERROR(MATCH(N51,'Tabla Impacto'!$B$221:$B$223,0))),'Tabla Impacto'!$F$223&amp;"Por favor no seleccionar los criterios de impacto(Afectación Económica o presupuestal y Pérdida Reputacional)",N51)</f>
        <v>0</v>
      </c>
      <c r="P51" s="214" t="str">
        <f>IF(OR(O51='Tabla Impacto'!$C$11,O51='Tabla Impacto'!$D$11),"Leve",IF(OR(O51='Tabla Impacto'!$C$12,O51='Tabla Impacto'!$D$12),"Menor",IF(OR(O51='Tabla Impacto'!$C$13,O51='Tabla Impacto'!$D$13),"Moderado",IF(OR(O51='Tabla Impacto'!$C$14,O51='Tabla Impacto'!$D$14),"Mayor",IF(OR(O51='Tabla Impacto'!$C$15,O51='Tabla Impacto'!$D$15),"Catastrófico","")))))</f>
        <v/>
      </c>
      <c r="Q51" s="212" t="str">
        <f>IF(P51="","",IF(P51="Leve",0.2,IF(P51="Menor",0.4,IF(P51="Moderado",0.6,IF(P51="Mayor",0.8,IF(P51="Catastrófico",1,))))))</f>
        <v/>
      </c>
      <c r="R51" s="215" t="str">
        <f>IF(OR(AND(L51="Muy Baja",P51="Leve"),AND(L51="Muy Baja",P51="Menor"),AND(L51="Baja",P51="Leve")),"Bajo",IF(OR(AND(L51="Muy baja",P51="Moderado"),AND(L51="Baja",P51="Menor"),AND(L51="Baja",P51="Moderado"),AND(L51="Media",P51="Leve"),AND(L51="Media",P51="Menor"),AND(L51="Media",P51="Moderado"),AND(L51="Alta",P51="Leve"),AND(L51="Alta",P51="Menor")),"Moderado",IF(OR(AND(L51="Muy Baja",P51="Mayor"),AND(L51="Baja",P51="Mayor"),AND(L51="Media",P51="Mayor"),AND(L51="Alta",P51="Moderado"),AND(L51="Alta",P51="Mayor"),AND(L51="Muy Alta",P51="Leve"),AND(L51="Muy Alta",P51="Menor"),AND(L51="Muy Alta",P51="Moderado"),AND(L51="Muy Alta",P51="Mayor")),"Alto",IF(OR(AND(L51="Muy Baja",P51="Catastrófico"),AND(L51="Baja",P51="Catastrófico"),AND(L51="Media",P51="Catastrófico"),AND(L51="Alta",P51="Catastrófico"),AND(L51="Muy Alta",P51="Catastrófico")),"Extremo",""))))</f>
        <v/>
      </c>
      <c r="S51" s="69">
        <v>1</v>
      </c>
      <c r="T51" s="98"/>
      <c r="U51" s="71" t="str">
        <f>IF(OR(V51="Preventivo",V51="Detectivo"),"Probabilidad",IF(V51="Correctivo","Impacto",""))</f>
        <v/>
      </c>
      <c r="V51" s="72"/>
      <c r="W51" s="72"/>
      <c r="X51" s="73" t="str">
        <f>IF(AND(V51="Preventivo",W51="Automático"),"50%",IF(AND(V51="Preventivo",W51="Manual"),"40%",IF(AND(V51="Detectivo",W51="Automático"),"40%",IF(AND(V51="Detectivo",W51="Manual"),"30%",IF(AND(V51="Correctivo",W51="Automático"),"35%",IF(AND(V51="Correctivo",W51="Manual"),"25%",""))))))</f>
        <v/>
      </c>
      <c r="Y51" s="72"/>
      <c r="Z51" s="72"/>
      <c r="AA51" s="74" t="str">
        <f>IFERROR(IF(U51="Probabilidad",(M51-(+M51*X51)),IF(U51="Impacto",M51,"")),"")</f>
        <v/>
      </c>
      <c r="AB51" s="75" t="str">
        <f>IFERROR(IF(AA51="","",IF(AA51&lt;=0.2,"Muy Baja",IF(AA51&lt;=0.4,"Baja",IF(AA51&lt;=0.6,"Media",IF(AA51&lt;=0.8,"Alta","Muy Alta"))))),"")</f>
        <v/>
      </c>
      <c r="AC51" s="73" t="str">
        <f>+AA51</f>
        <v/>
      </c>
      <c r="AD51" s="75" t="str">
        <f>IFERROR(IF(AE51="","",IF(AE51&lt;=0.2,"Leve",IF(AE51&lt;=0.4,"Menor",IF(AE51&lt;=0.6,"Moderado",IF(AE51&lt;=0.8,"Mayor","Catastrófico"))))),"")</f>
        <v/>
      </c>
      <c r="AE51" s="73" t="str">
        <f>IFERROR(IF(U51="Impacto",(Q51-(+Q51*X51)),IF(U51="Probabilidad",Q51,"")),"")</f>
        <v/>
      </c>
      <c r="AF51" s="76" t="str">
        <f>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72"/>
      <c r="AH51" s="106"/>
      <c r="AI51" s="105"/>
      <c r="AJ51" s="79"/>
      <c r="AK51" s="79"/>
      <c r="AL51" s="77"/>
      <c r="AM51" s="129"/>
      <c r="AN51" s="129"/>
      <c r="AO51" s="78"/>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row>
    <row r="52" spans="1:73" ht="151.5" hidden="1" customHeight="1" x14ac:dyDescent="0.25">
      <c r="A52" s="207"/>
      <c r="B52" s="209"/>
      <c r="C52" s="208"/>
      <c r="D52" s="210"/>
      <c r="E52" s="210"/>
      <c r="F52" s="210"/>
      <c r="G52" s="211"/>
      <c r="H52" s="211"/>
      <c r="I52" s="211"/>
      <c r="J52" s="205"/>
      <c r="K52" s="216"/>
      <c r="L52" s="214"/>
      <c r="M52" s="212"/>
      <c r="N52" s="213"/>
      <c r="O52" s="212">
        <f>IF(NOT(ISERROR(MATCH(N52,_xlfn.ANCHORARRAY(J104),0))),M106&amp;"Por favor no seleccionar los criterios de impacto",N52)</f>
        <v>0</v>
      </c>
      <c r="P52" s="214"/>
      <c r="Q52" s="212"/>
      <c r="R52" s="215"/>
      <c r="S52" s="69">
        <v>2</v>
      </c>
      <c r="T52" s="98"/>
      <c r="U52" s="71" t="str">
        <f>IF(OR(V52="Preventivo",V52="Detectivo"),"Probabilidad",IF(V52="Correctivo","Impacto",""))</f>
        <v/>
      </c>
      <c r="V52" s="72"/>
      <c r="W52" s="72"/>
      <c r="X52" s="73" t="str">
        <f t="shared" ref="X52:X56" si="36">IF(AND(V52="Preventivo",W52="Automático"),"50%",IF(AND(V52="Preventivo",W52="Manual"),"40%",IF(AND(V52="Detectivo",W52="Automático"),"40%",IF(AND(V52="Detectivo",W52="Manual"),"30%",IF(AND(V52="Correctivo",W52="Automático"),"35%",IF(AND(V52="Correctivo",W52="Manual"),"25%",""))))))</f>
        <v/>
      </c>
      <c r="Y52" s="72"/>
      <c r="Z52" s="72"/>
      <c r="AA52" s="74" t="str">
        <f>IFERROR(IF(AND(U51="Probabilidad",U52="Probabilidad"),(AC51-(+AC51*X52)),IF(U52="Probabilidad",(M51-(+M51*X52)),IF(U52="Impacto",AC51,""))),"")</f>
        <v/>
      </c>
      <c r="AB52" s="75" t="str">
        <f t="shared" si="1"/>
        <v/>
      </c>
      <c r="AC52" s="73" t="str">
        <f t="shared" ref="AC52:AC56" si="37">+AA52</f>
        <v/>
      </c>
      <c r="AD52" s="75" t="str">
        <f t="shared" si="3"/>
        <v/>
      </c>
      <c r="AE52" s="73" t="str">
        <f>IFERROR(IF(AND(U51="Impacto",U52="Impacto"),(AE45-(+AE45*X52)),IF(U52="Impacto",($Q$51-(+$Q$51*X52)),IF(U52="Probabilidad",AE45,""))),"")</f>
        <v/>
      </c>
      <c r="AF52" s="76" t="str">
        <f t="shared" ref="AF52:AF53" si="38">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
      </c>
      <c r="AG52" s="72"/>
      <c r="AH52" s="106"/>
      <c r="AI52" s="105"/>
      <c r="AJ52" s="79"/>
      <c r="AK52" s="79"/>
      <c r="AL52" s="77"/>
      <c r="AM52" s="129"/>
      <c r="AN52" s="129"/>
      <c r="AO52" s="78"/>
    </row>
    <row r="53" spans="1:73" ht="151.5" hidden="1" customHeight="1" x14ac:dyDescent="0.25">
      <c r="A53" s="207"/>
      <c r="B53" s="209"/>
      <c r="C53" s="208"/>
      <c r="D53" s="210"/>
      <c r="E53" s="210"/>
      <c r="F53" s="210"/>
      <c r="G53" s="211"/>
      <c r="H53" s="211"/>
      <c r="I53" s="211"/>
      <c r="J53" s="205"/>
      <c r="K53" s="216"/>
      <c r="L53" s="214"/>
      <c r="M53" s="212"/>
      <c r="N53" s="213"/>
      <c r="O53" s="212">
        <f>IF(NOT(ISERROR(MATCH(N53,_xlfn.ANCHORARRAY(J105),0))),M107&amp;"Por favor no seleccionar los criterios de impacto",N53)</f>
        <v>0</v>
      </c>
      <c r="P53" s="214"/>
      <c r="Q53" s="212"/>
      <c r="R53" s="215"/>
      <c r="S53" s="69">
        <v>3</v>
      </c>
      <c r="T53" s="80"/>
      <c r="U53" s="71" t="str">
        <f>IF(OR(V53="Preventivo",V53="Detectivo"),"Probabilidad",IF(V53="Correctivo","Impacto",""))</f>
        <v/>
      </c>
      <c r="V53" s="72"/>
      <c r="W53" s="72"/>
      <c r="X53" s="73" t="str">
        <f t="shared" si="36"/>
        <v/>
      </c>
      <c r="Y53" s="72"/>
      <c r="Z53" s="72"/>
      <c r="AA53" s="74" t="str">
        <f>IFERROR(IF(AND(U52="Probabilidad",U53="Probabilidad"),(AC52-(+AC52*X53)),IF(AND(U52="Impacto",U53="Probabilidad"),(AC51-(+AC51*X53)),IF(U53="Impacto",AC52,""))),"")</f>
        <v/>
      </c>
      <c r="AB53" s="75" t="str">
        <f t="shared" si="1"/>
        <v/>
      </c>
      <c r="AC53" s="73" t="str">
        <f t="shared" si="37"/>
        <v/>
      </c>
      <c r="AD53" s="75" t="str">
        <f t="shared" si="3"/>
        <v/>
      </c>
      <c r="AE53" s="73" t="str">
        <f>IFERROR(IF(AND(U52="Impacto",U53="Impacto"),(AE52-(+AE52*X53)),IF(AND(U52="Probabilidad",U53="Impacto"),(AE51-(+AE51*X53)),IF(U53="Probabilidad",AE52,""))),"")</f>
        <v/>
      </c>
      <c r="AF53" s="76" t="str">
        <f t="shared" si="38"/>
        <v/>
      </c>
      <c r="AG53" s="72"/>
      <c r="AH53" s="106"/>
      <c r="AI53" s="105"/>
      <c r="AJ53" s="79"/>
      <c r="AK53" s="79"/>
      <c r="AL53" s="77"/>
      <c r="AM53" s="129"/>
      <c r="AN53" s="129"/>
      <c r="AO53" s="78"/>
    </row>
    <row r="54" spans="1:73" ht="151.5" hidden="1" customHeight="1" x14ac:dyDescent="0.25">
      <c r="A54" s="207"/>
      <c r="B54" s="209"/>
      <c r="C54" s="208"/>
      <c r="D54" s="210"/>
      <c r="E54" s="210"/>
      <c r="F54" s="210"/>
      <c r="G54" s="211"/>
      <c r="H54" s="211"/>
      <c r="I54" s="211"/>
      <c r="J54" s="205"/>
      <c r="K54" s="216"/>
      <c r="L54" s="214"/>
      <c r="M54" s="212"/>
      <c r="N54" s="213"/>
      <c r="O54" s="212">
        <f>IF(NOT(ISERROR(MATCH(N54,_xlfn.ANCHORARRAY(J106),0))),M108&amp;"Por favor no seleccionar los criterios de impacto",N54)</f>
        <v>0</v>
      </c>
      <c r="P54" s="214"/>
      <c r="Q54" s="212"/>
      <c r="R54" s="215"/>
      <c r="S54" s="69">
        <v>4</v>
      </c>
      <c r="T54" s="98"/>
      <c r="U54" s="71" t="str">
        <f t="shared" ref="U54:U56" si="39">IF(OR(V54="Preventivo",V54="Detectivo"),"Probabilidad",IF(V54="Correctivo","Impacto",""))</f>
        <v/>
      </c>
      <c r="V54" s="72"/>
      <c r="W54" s="72"/>
      <c r="X54" s="73" t="str">
        <f t="shared" si="36"/>
        <v/>
      </c>
      <c r="Y54" s="72"/>
      <c r="Z54" s="72"/>
      <c r="AA54" s="74" t="str">
        <f>IFERROR(IF(AND(U53="Probabilidad",U54="Probabilidad"),(AC53-(+AC53*X54)),IF(AND(U53="Impacto",U54="Probabilidad"),(AC52-(+AC52*X54)),IF(U54="Impacto",AC53,""))),"")</f>
        <v/>
      </c>
      <c r="AB54" s="75" t="str">
        <f t="shared" si="1"/>
        <v/>
      </c>
      <c r="AC54" s="73" t="str">
        <f t="shared" si="37"/>
        <v/>
      </c>
      <c r="AD54" s="75" t="str">
        <f t="shared" si="3"/>
        <v/>
      </c>
      <c r="AE54" s="73" t="str">
        <f>IFERROR(IF(AND(U53="Impacto",U54="Impacto"),(AE53-(+AE53*X54)),IF(AND(U53="Probabilidad",U54="Impacto"),(AE52-(+AE52*X54)),IF(U54="Probabilidad",AE53,""))),"")</f>
        <v/>
      </c>
      <c r="AF54" s="76" t="str">
        <f>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72"/>
      <c r="AH54" s="106"/>
      <c r="AI54" s="105"/>
      <c r="AJ54" s="79"/>
      <c r="AK54" s="79"/>
      <c r="AL54" s="77"/>
      <c r="AM54" s="129"/>
      <c r="AN54" s="129"/>
      <c r="AO54" s="78"/>
    </row>
    <row r="55" spans="1:73" ht="151.5" hidden="1" customHeight="1" x14ac:dyDescent="0.25">
      <c r="A55" s="207"/>
      <c r="B55" s="209"/>
      <c r="C55" s="208"/>
      <c r="D55" s="210"/>
      <c r="E55" s="210"/>
      <c r="F55" s="210"/>
      <c r="G55" s="211"/>
      <c r="H55" s="211"/>
      <c r="I55" s="211"/>
      <c r="J55" s="205"/>
      <c r="K55" s="216"/>
      <c r="L55" s="214"/>
      <c r="M55" s="212"/>
      <c r="N55" s="213"/>
      <c r="O55" s="212">
        <f>IF(NOT(ISERROR(MATCH(N55,_xlfn.ANCHORARRAY(J107),0))),M109&amp;"Por favor no seleccionar los criterios de impacto",N55)</f>
        <v>0</v>
      </c>
      <c r="P55" s="214"/>
      <c r="Q55" s="212"/>
      <c r="R55" s="215"/>
      <c r="S55" s="69">
        <v>5</v>
      </c>
      <c r="T55" s="98"/>
      <c r="U55" s="71" t="str">
        <f t="shared" si="39"/>
        <v/>
      </c>
      <c r="V55" s="72"/>
      <c r="W55" s="72"/>
      <c r="X55" s="73" t="str">
        <f t="shared" si="36"/>
        <v/>
      </c>
      <c r="Y55" s="72"/>
      <c r="Z55" s="72"/>
      <c r="AA55" s="74" t="str">
        <f>IFERROR(IF(AND(U54="Probabilidad",U55="Probabilidad"),(AC54-(+AC54*X55)),IF(AND(U54="Impacto",U55="Probabilidad"),(AC53-(+AC53*X55)),IF(U55="Impacto",AC54,""))),"")</f>
        <v/>
      </c>
      <c r="AB55" s="75" t="str">
        <f t="shared" si="1"/>
        <v/>
      </c>
      <c r="AC55" s="73" t="str">
        <f t="shared" si="37"/>
        <v/>
      </c>
      <c r="AD55" s="75" t="str">
        <f t="shared" si="3"/>
        <v/>
      </c>
      <c r="AE55" s="73" t="str">
        <f>IFERROR(IF(AND(U54="Impacto",U55="Impacto"),(AE54-(+AE54*X55)),IF(AND(U54="Probabilidad",U55="Impacto"),(AE53-(+AE53*X55)),IF(U55="Probabilidad",AE54,""))),"")</f>
        <v/>
      </c>
      <c r="AF55" s="76" t="str">
        <f t="shared" ref="AF55:AF56" si="40">IFERROR(IF(OR(AND(AB55="Muy Baja",AD55="Leve"),AND(AB55="Muy Baja",AD55="Menor"),AND(AB55="Baja",AD55="Leve")),"Bajo",IF(OR(AND(AB55="Muy baja",AD55="Moderado"),AND(AB55="Baja",AD55="Menor"),AND(AB55="Baja",AD55="Moderado"),AND(AB55="Media",AD55="Leve"),AND(AB55="Media",AD55="Menor"),AND(AB55="Media",AD55="Moderado"),AND(AB55="Alta",AD55="Leve"),AND(AB55="Alta",AD55="Menor")),"Moderado",IF(OR(AND(AB55="Muy Baja",AD55="Mayor"),AND(AB55="Baja",AD55="Mayor"),AND(AB55="Media",AD55="Mayor"),AND(AB55="Alta",AD55="Moderado"),AND(AB55="Alta",AD55="Mayor"),AND(AB55="Muy Alta",AD55="Leve"),AND(AB55="Muy Alta",AD55="Menor"),AND(AB55="Muy Alta",AD55="Moderado"),AND(AB55="Muy Alta",AD55="Mayor")),"Alto",IF(OR(AND(AB55="Muy Baja",AD55="Catastrófico"),AND(AB55="Baja",AD55="Catastrófico"),AND(AB55="Media",AD55="Catastrófico"),AND(AB55="Alta",AD55="Catastrófico"),AND(AB55="Muy Alta",AD55="Catastrófico")),"Extremo","")))),"")</f>
        <v/>
      </c>
      <c r="AG55" s="72"/>
      <c r="AH55" s="106"/>
      <c r="AI55" s="105"/>
      <c r="AJ55" s="79"/>
      <c r="AK55" s="79"/>
      <c r="AL55" s="77"/>
      <c r="AM55" s="129"/>
      <c r="AN55" s="129"/>
      <c r="AO55" s="78"/>
    </row>
    <row r="56" spans="1:73" ht="151.5" hidden="1" customHeight="1" x14ac:dyDescent="0.25">
      <c r="A56" s="207"/>
      <c r="B56" s="209"/>
      <c r="C56" s="208"/>
      <c r="D56" s="210"/>
      <c r="E56" s="210"/>
      <c r="F56" s="210"/>
      <c r="G56" s="211"/>
      <c r="H56" s="211"/>
      <c r="I56" s="211"/>
      <c r="J56" s="205"/>
      <c r="K56" s="216"/>
      <c r="L56" s="214"/>
      <c r="M56" s="212"/>
      <c r="N56" s="213"/>
      <c r="O56" s="212">
        <f>IF(NOT(ISERROR(MATCH(N56,_xlfn.ANCHORARRAY(J108),0))),M110&amp;"Por favor no seleccionar los criterios de impacto",N56)</f>
        <v>0</v>
      </c>
      <c r="P56" s="214"/>
      <c r="Q56" s="212"/>
      <c r="R56" s="215"/>
      <c r="S56" s="69">
        <v>6</v>
      </c>
      <c r="T56" s="98"/>
      <c r="U56" s="71" t="str">
        <f t="shared" si="39"/>
        <v/>
      </c>
      <c r="V56" s="72"/>
      <c r="W56" s="72"/>
      <c r="X56" s="73" t="str">
        <f t="shared" si="36"/>
        <v/>
      </c>
      <c r="Y56" s="72"/>
      <c r="Z56" s="72"/>
      <c r="AA56" s="74" t="str">
        <f>IFERROR(IF(AND(U55="Probabilidad",U56="Probabilidad"),(AC55-(+AC55*X56)),IF(AND(U55="Impacto",U56="Probabilidad"),(AC54-(+AC54*X56)),IF(U56="Impacto",AC55,""))),"")</f>
        <v/>
      </c>
      <c r="AB56" s="75" t="str">
        <f t="shared" si="1"/>
        <v/>
      </c>
      <c r="AC56" s="73" t="str">
        <f t="shared" si="37"/>
        <v/>
      </c>
      <c r="AD56" s="75" t="str">
        <f t="shared" si="3"/>
        <v/>
      </c>
      <c r="AE56" s="73" t="str">
        <f>IFERROR(IF(AND(U55="Impacto",U56="Impacto"),(AE55-(+AE55*X56)),IF(AND(U55="Probabilidad",U56="Impacto"),(AE54-(+AE54*X56)),IF(U56="Probabilidad",AE55,""))),"")</f>
        <v/>
      </c>
      <c r="AF56" s="76" t="str">
        <f t="shared" si="40"/>
        <v/>
      </c>
      <c r="AG56" s="72"/>
      <c r="AH56" s="106"/>
      <c r="AI56" s="105"/>
      <c r="AJ56" s="79"/>
      <c r="AK56" s="79"/>
      <c r="AL56" s="77"/>
      <c r="AM56" s="129"/>
      <c r="AN56" s="129"/>
      <c r="AO56" s="78"/>
    </row>
    <row r="57" spans="1:73" ht="151.5" hidden="1" customHeight="1" x14ac:dyDescent="0.25">
      <c r="A57" s="207">
        <v>11</v>
      </c>
      <c r="B57" s="209"/>
      <c r="C57" s="208"/>
      <c r="D57" s="210"/>
      <c r="E57" s="210"/>
      <c r="F57" s="210"/>
      <c r="G57" s="211"/>
      <c r="H57" s="211"/>
      <c r="I57" s="211"/>
      <c r="J57" s="205"/>
      <c r="K57" s="216"/>
      <c r="L57" s="214" t="str">
        <f>IF(K57&lt;=0,"",IF(K57&lt;=2,"Muy Baja",IF(K57&lt;=24,"Baja",IF(K57&lt;=500,"Media",IF(K57&lt;=5000,"Alta","Muy Alta")))))</f>
        <v/>
      </c>
      <c r="M57" s="212" t="str">
        <f>IF(L57="","",IF(L57="Muy Baja",0.2,IF(L57="Baja",0.4,IF(L57="Media",0.6,IF(L57="Alta",0.8,IF(L57="Muy Alta",1,))))))</f>
        <v/>
      </c>
      <c r="N57" s="213"/>
      <c r="O57" s="212">
        <f>IF(NOT(ISERROR(MATCH(N57,'Tabla Impacto'!$B$221:$B$223,0))),'Tabla Impacto'!$F$223&amp;"Por favor no seleccionar los criterios de impacto(Afectación Económica o presupuestal y Pérdida Reputacional)",N57)</f>
        <v>0</v>
      </c>
      <c r="P57" s="214" t="str">
        <f>IF(OR(O57='Tabla Impacto'!$C$11,O57='Tabla Impacto'!$D$11),"Leve",IF(OR(O57='Tabla Impacto'!$C$12,O57='Tabla Impacto'!$D$12),"Menor",IF(OR(O57='Tabla Impacto'!$C$13,O57='Tabla Impacto'!$D$13),"Moderado",IF(OR(O57='Tabla Impacto'!$C$14,O57='Tabla Impacto'!$D$14),"Mayor",IF(OR(O57='Tabla Impacto'!$C$15,O57='Tabla Impacto'!$D$15),"Catastrófico","")))))</f>
        <v/>
      </c>
      <c r="Q57" s="212" t="str">
        <f>IF(P57="","",IF(P57="Leve",0.2,IF(P57="Menor",0.4,IF(P57="Moderado",0.6,IF(P57="Mayor",0.8,IF(P57="Catastrófico",1,))))))</f>
        <v/>
      </c>
      <c r="R57" s="215" t="str">
        <f>IF(OR(AND(L57="Muy Baja",P57="Leve"),AND(L57="Muy Baja",P57="Menor"),AND(L57="Baja",P57="Leve")),"Bajo",IF(OR(AND(L57="Muy baja",P57="Moderado"),AND(L57="Baja",P57="Menor"),AND(L57="Baja",P57="Moderado"),AND(L57="Media",P57="Leve"),AND(L57="Media",P57="Menor"),AND(L57="Media",P57="Moderado"),AND(L57="Alta",P57="Leve"),AND(L57="Alta",P57="Menor")),"Moderado",IF(OR(AND(L57="Muy Baja",P57="Mayor"),AND(L57="Baja",P57="Mayor"),AND(L57="Media",P57="Mayor"),AND(L57="Alta",P57="Moderado"),AND(L57="Alta",P57="Mayor"),AND(L57="Muy Alta",P57="Leve"),AND(L57="Muy Alta",P57="Menor"),AND(L57="Muy Alta",P57="Moderado"),AND(L57="Muy Alta",P57="Mayor")),"Alto",IF(OR(AND(L57="Muy Baja",P57="Catastrófico"),AND(L57="Baja",P57="Catastrófico"),AND(L57="Media",P57="Catastrófico"),AND(L57="Alta",P57="Catastrófico"),AND(L57="Muy Alta",P57="Catastrófico")),"Extremo",""))))</f>
        <v/>
      </c>
      <c r="S57" s="69">
        <v>1</v>
      </c>
      <c r="T57" s="98"/>
      <c r="U57" s="71" t="str">
        <f>IF(OR(V57="Preventivo",V57="Detectivo"),"Probabilidad",IF(V57="Correctivo","Impacto",""))</f>
        <v/>
      </c>
      <c r="V57" s="72"/>
      <c r="W57" s="72"/>
      <c r="X57" s="73" t="str">
        <f>IF(AND(V57="Preventivo",W57="Automático"),"50%",IF(AND(V57="Preventivo",W57="Manual"),"40%",IF(AND(V57="Detectivo",W57="Automático"),"40%",IF(AND(V57="Detectivo",W57="Manual"),"30%",IF(AND(V57="Correctivo",W57="Automático"),"35%",IF(AND(V57="Correctivo",W57="Manual"),"25%",""))))))</f>
        <v/>
      </c>
      <c r="Y57" s="72"/>
      <c r="Z57" s="72"/>
      <c r="AA57" s="74" t="str">
        <f>IFERROR(IF(U57="Probabilidad",(M57-(+M57*X57)),IF(U57="Impacto",M57,"")),"")</f>
        <v/>
      </c>
      <c r="AB57" s="75" t="str">
        <f>IFERROR(IF(AA57="","",IF(AA57&lt;=0.2,"Muy Baja",IF(AA57&lt;=0.4,"Baja",IF(AA57&lt;=0.6,"Media",IF(AA57&lt;=0.8,"Alta","Muy Alta"))))),"")</f>
        <v/>
      </c>
      <c r="AC57" s="73" t="str">
        <f>+AA57</f>
        <v/>
      </c>
      <c r="AD57" s="75" t="str">
        <f>IFERROR(IF(AE57="","",IF(AE57&lt;=0.2,"Leve",IF(AE57&lt;=0.4,"Menor",IF(AE57&lt;=0.6,"Moderado",IF(AE57&lt;=0.8,"Mayor","Catastrófico"))))),"")</f>
        <v/>
      </c>
      <c r="AE57" s="73" t="str">
        <f>IFERROR(IF(U57="Impacto",(Q57-(+Q57*X57)),IF(U57="Probabilidad",Q57,"")),"")</f>
        <v/>
      </c>
      <c r="AF57" s="76" t="str">
        <f>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72"/>
      <c r="AH57" s="106"/>
      <c r="AI57" s="105"/>
      <c r="AJ57" s="79"/>
      <c r="AK57" s="79"/>
      <c r="AL57" s="77"/>
      <c r="AM57" s="129"/>
      <c r="AN57" s="129"/>
      <c r="AO57" s="78"/>
    </row>
    <row r="58" spans="1:73" ht="151.5" hidden="1" customHeight="1" x14ac:dyDescent="0.25">
      <c r="A58" s="207"/>
      <c r="B58" s="209"/>
      <c r="C58" s="208"/>
      <c r="D58" s="210"/>
      <c r="E58" s="210"/>
      <c r="F58" s="210"/>
      <c r="G58" s="211"/>
      <c r="H58" s="211"/>
      <c r="I58" s="211"/>
      <c r="J58" s="205"/>
      <c r="K58" s="216"/>
      <c r="L58" s="214"/>
      <c r="M58" s="212"/>
      <c r="N58" s="213"/>
      <c r="O58" s="212">
        <f>IF(NOT(ISERROR(MATCH(N58,_xlfn.ANCHORARRAY(J110),0))),M112&amp;"Por favor no seleccionar los criterios de impacto",N58)</f>
        <v>0</v>
      </c>
      <c r="P58" s="214"/>
      <c r="Q58" s="212"/>
      <c r="R58" s="215"/>
      <c r="S58" s="69">
        <v>2</v>
      </c>
      <c r="T58" s="98"/>
      <c r="U58" s="71" t="str">
        <f>IF(OR(V58="Preventivo",V58="Detectivo"),"Probabilidad",IF(V58="Correctivo","Impacto",""))</f>
        <v/>
      </c>
      <c r="V58" s="72"/>
      <c r="W58" s="72"/>
      <c r="X58" s="73" t="str">
        <f t="shared" ref="X58:X62" si="41">IF(AND(V58="Preventivo",W58="Automático"),"50%",IF(AND(V58="Preventivo",W58="Manual"),"40%",IF(AND(V58="Detectivo",W58="Automático"),"40%",IF(AND(V58="Detectivo",W58="Manual"),"30%",IF(AND(V58="Correctivo",W58="Automático"),"35%",IF(AND(V58="Correctivo",W58="Manual"),"25%",""))))))</f>
        <v/>
      </c>
      <c r="Y58" s="72"/>
      <c r="Z58" s="72"/>
      <c r="AA58" s="74" t="str">
        <f>IFERROR(IF(AND(U57="Probabilidad",U58="Probabilidad"),(AC57-(+AC57*X58)),IF(U58="Probabilidad",(M57-(+M57*X58)),IF(U58="Impacto",AC57,""))),"")</f>
        <v/>
      </c>
      <c r="AB58" s="75" t="str">
        <f t="shared" ref="AB58:AB62" si="42">IFERROR(IF(AA58="","",IF(AA58&lt;=0.2,"Muy Baja",IF(AA58&lt;=0.4,"Baja",IF(AA58&lt;=0.6,"Media",IF(AA58&lt;=0.8,"Alta","Muy Alta"))))),"")</f>
        <v/>
      </c>
      <c r="AC58" s="73" t="str">
        <f t="shared" ref="AC58:AC62" si="43">+AA58</f>
        <v/>
      </c>
      <c r="AD58" s="75" t="str">
        <f t="shared" ref="AD58:AD62" si="44">IFERROR(IF(AE58="","",IF(AE58&lt;=0.2,"Leve",IF(AE58&lt;=0.4,"Menor",IF(AE58&lt;=0.6,"Moderado",IF(AE58&lt;=0.8,"Mayor","Catastrófico"))))),"")</f>
        <v/>
      </c>
      <c r="AE58" s="73" t="str">
        <f>IFERROR(IF(AND(U57="Impacto",U58="Impacto"),(AE51-(+AE51*X58)),IF(U58="Impacto",($Q$51-(+$Q$51*X58)),IF(U58="Probabilidad",AE51,""))),"")</f>
        <v/>
      </c>
      <c r="AF58" s="76" t="str">
        <f t="shared" ref="AF58:AF59" si="45">IFERROR(IF(OR(AND(AB58="Muy Baja",AD58="Leve"),AND(AB58="Muy Baja",AD58="Menor"),AND(AB58="Baja",AD58="Leve")),"Bajo",IF(OR(AND(AB58="Muy baja",AD58="Moderado"),AND(AB58="Baja",AD58="Menor"),AND(AB58="Baja",AD58="Moderado"),AND(AB58="Media",AD58="Leve"),AND(AB58="Media",AD58="Menor"),AND(AB58="Media",AD58="Moderado"),AND(AB58="Alta",AD58="Leve"),AND(AB58="Alta",AD58="Menor")),"Moderado",IF(OR(AND(AB58="Muy Baja",AD58="Mayor"),AND(AB58="Baja",AD58="Mayor"),AND(AB58="Media",AD58="Mayor"),AND(AB58="Alta",AD58="Moderado"),AND(AB58="Alta",AD58="Mayor"),AND(AB58="Muy Alta",AD58="Leve"),AND(AB58="Muy Alta",AD58="Menor"),AND(AB58="Muy Alta",AD58="Moderado"),AND(AB58="Muy Alta",AD58="Mayor")),"Alto",IF(OR(AND(AB58="Muy Baja",AD58="Catastrófico"),AND(AB58="Baja",AD58="Catastrófico"),AND(AB58="Media",AD58="Catastrófico"),AND(AB58="Alta",AD58="Catastrófico"),AND(AB58="Muy Alta",AD58="Catastrófico")),"Extremo","")))),"")</f>
        <v/>
      </c>
      <c r="AG58" s="72"/>
      <c r="AH58" s="106"/>
      <c r="AI58" s="105"/>
      <c r="AJ58" s="79"/>
      <c r="AK58" s="79"/>
      <c r="AL58" s="77"/>
      <c r="AM58" s="129"/>
      <c r="AN58" s="129"/>
      <c r="AO58" s="78"/>
    </row>
    <row r="59" spans="1:73" ht="151.5" hidden="1" customHeight="1" x14ac:dyDescent="0.25">
      <c r="A59" s="207"/>
      <c r="B59" s="209"/>
      <c r="C59" s="208"/>
      <c r="D59" s="210"/>
      <c r="E59" s="210"/>
      <c r="F59" s="210"/>
      <c r="G59" s="211"/>
      <c r="H59" s="211"/>
      <c r="I59" s="211"/>
      <c r="J59" s="205"/>
      <c r="K59" s="216"/>
      <c r="L59" s="214"/>
      <c r="M59" s="212"/>
      <c r="N59" s="213"/>
      <c r="O59" s="212">
        <f>IF(NOT(ISERROR(MATCH(N59,_xlfn.ANCHORARRAY(J111),0))),M113&amp;"Por favor no seleccionar los criterios de impacto",N59)</f>
        <v>0</v>
      </c>
      <c r="P59" s="214"/>
      <c r="Q59" s="212"/>
      <c r="R59" s="215"/>
      <c r="S59" s="69">
        <v>3</v>
      </c>
      <c r="T59" s="80"/>
      <c r="U59" s="71" t="str">
        <f>IF(OR(V59="Preventivo",V59="Detectivo"),"Probabilidad",IF(V59="Correctivo","Impacto",""))</f>
        <v/>
      </c>
      <c r="V59" s="72"/>
      <c r="W59" s="72"/>
      <c r="X59" s="73" t="str">
        <f t="shared" si="41"/>
        <v/>
      </c>
      <c r="Y59" s="72"/>
      <c r="Z59" s="72"/>
      <c r="AA59" s="74" t="str">
        <f>IFERROR(IF(AND(U58="Probabilidad",U59="Probabilidad"),(AC58-(+AC58*X59)),IF(AND(U58="Impacto",U59="Probabilidad"),(AC57-(+AC57*X59)),IF(U59="Impacto",AC58,""))),"")</f>
        <v/>
      </c>
      <c r="AB59" s="75" t="str">
        <f t="shared" si="42"/>
        <v/>
      </c>
      <c r="AC59" s="73" t="str">
        <f t="shared" si="43"/>
        <v/>
      </c>
      <c r="AD59" s="75" t="str">
        <f t="shared" si="44"/>
        <v/>
      </c>
      <c r="AE59" s="73" t="str">
        <f>IFERROR(IF(AND(U58="Impacto",U59="Impacto"),(AE58-(+AE58*X59)),IF(AND(U58="Probabilidad",U59="Impacto"),(AE57-(+AE57*X59)),IF(U59="Probabilidad",AE58,""))),"")</f>
        <v/>
      </c>
      <c r="AF59" s="76" t="str">
        <f t="shared" si="45"/>
        <v/>
      </c>
      <c r="AG59" s="72"/>
      <c r="AH59" s="106"/>
      <c r="AI59" s="105"/>
      <c r="AJ59" s="79"/>
      <c r="AK59" s="79"/>
      <c r="AL59" s="77"/>
      <c r="AM59" s="129"/>
      <c r="AN59" s="129"/>
      <c r="AO59" s="78"/>
    </row>
    <row r="60" spans="1:73" ht="151.5" hidden="1" customHeight="1" x14ac:dyDescent="0.25">
      <c r="A60" s="207"/>
      <c r="B60" s="209"/>
      <c r="C60" s="208"/>
      <c r="D60" s="210"/>
      <c r="E60" s="210"/>
      <c r="F60" s="210"/>
      <c r="G60" s="211"/>
      <c r="H60" s="211"/>
      <c r="I60" s="211"/>
      <c r="J60" s="205"/>
      <c r="K60" s="216"/>
      <c r="L60" s="214"/>
      <c r="M60" s="212"/>
      <c r="N60" s="213"/>
      <c r="O60" s="212">
        <f>IF(NOT(ISERROR(MATCH(N60,_xlfn.ANCHORARRAY(J112),0))),M114&amp;"Por favor no seleccionar los criterios de impacto",N60)</f>
        <v>0</v>
      </c>
      <c r="P60" s="214"/>
      <c r="Q60" s="212"/>
      <c r="R60" s="215"/>
      <c r="S60" s="69">
        <v>4</v>
      </c>
      <c r="T60" s="98"/>
      <c r="U60" s="71" t="str">
        <f t="shared" ref="U60:U62" si="46">IF(OR(V60="Preventivo",V60="Detectivo"),"Probabilidad",IF(V60="Correctivo","Impacto",""))</f>
        <v/>
      </c>
      <c r="V60" s="72"/>
      <c r="W60" s="72"/>
      <c r="X60" s="73" t="str">
        <f t="shared" si="41"/>
        <v/>
      </c>
      <c r="Y60" s="72"/>
      <c r="Z60" s="72"/>
      <c r="AA60" s="74" t="str">
        <f>IFERROR(IF(AND(U59="Probabilidad",U60="Probabilidad"),(AC59-(+AC59*X60)),IF(AND(U59="Impacto",U60="Probabilidad"),(AC58-(+AC58*X60)),IF(U60="Impacto",AC59,""))),"")</f>
        <v/>
      </c>
      <c r="AB60" s="75" t="str">
        <f t="shared" si="42"/>
        <v/>
      </c>
      <c r="AC60" s="73" t="str">
        <f t="shared" si="43"/>
        <v/>
      </c>
      <c r="AD60" s="75" t="str">
        <f t="shared" si="44"/>
        <v/>
      </c>
      <c r="AE60" s="73" t="str">
        <f>IFERROR(IF(AND(U59="Impacto",U60="Impacto"),(AE59-(+AE59*X60)),IF(AND(U59="Probabilidad",U60="Impacto"),(AE58-(+AE58*X60)),IF(U60="Probabilidad",AE59,""))),"")</f>
        <v/>
      </c>
      <c r="AF60" s="76" t="str">
        <f>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
      </c>
      <c r="AG60" s="72"/>
      <c r="AH60" s="106"/>
      <c r="AI60" s="105"/>
      <c r="AJ60" s="79"/>
      <c r="AK60" s="79"/>
      <c r="AL60" s="77"/>
      <c r="AM60" s="129"/>
      <c r="AN60" s="129"/>
      <c r="AO60" s="78"/>
    </row>
    <row r="61" spans="1:73" ht="151.5" hidden="1" customHeight="1" x14ac:dyDescent="0.25">
      <c r="A61" s="207"/>
      <c r="B61" s="209"/>
      <c r="C61" s="208"/>
      <c r="D61" s="210"/>
      <c r="E61" s="210"/>
      <c r="F61" s="210"/>
      <c r="G61" s="211"/>
      <c r="H61" s="211"/>
      <c r="I61" s="211"/>
      <c r="J61" s="205"/>
      <c r="K61" s="216"/>
      <c r="L61" s="214"/>
      <c r="M61" s="212"/>
      <c r="N61" s="213"/>
      <c r="O61" s="212">
        <f>IF(NOT(ISERROR(MATCH(N61,_xlfn.ANCHORARRAY(J113),0))),M115&amp;"Por favor no seleccionar los criterios de impacto",N61)</f>
        <v>0</v>
      </c>
      <c r="P61" s="214"/>
      <c r="Q61" s="212"/>
      <c r="R61" s="215"/>
      <c r="S61" s="69">
        <v>5</v>
      </c>
      <c r="T61" s="98"/>
      <c r="U61" s="71" t="str">
        <f t="shared" si="46"/>
        <v/>
      </c>
      <c r="V61" s="72"/>
      <c r="W61" s="72"/>
      <c r="X61" s="73" t="str">
        <f t="shared" si="41"/>
        <v/>
      </c>
      <c r="Y61" s="72"/>
      <c r="Z61" s="72"/>
      <c r="AA61" s="74" t="str">
        <f>IFERROR(IF(AND(U60="Probabilidad",U61="Probabilidad"),(AC60-(+AC60*X61)),IF(AND(U60="Impacto",U61="Probabilidad"),(AC59-(+AC59*X61)),IF(U61="Impacto",AC60,""))),"")</f>
        <v/>
      </c>
      <c r="AB61" s="75" t="str">
        <f t="shared" si="42"/>
        <v/>
      </c>
      <c r="AC61" s="73" t="str">
        <f t="shared" si="43"/>
        <v/>
      </c>
      <c r="AD61" s="75" t="str">
        <f t="shared" si="44"/>
        <v/>
      </c>
      <c r="AE61" s="73" t="str">
        <f>IFERROR(IF(AND(U60="Impacto",U61="Impacto"),(AE60-(+AE60*X61)),IF(AND(U60="Probabilidad",U61="Impacto"),(AE59-(+AE59*X61)),IF(U61="Probabilidad",AE60,""))),"")</f>
        <v/>
      </c>
      <c r="AF61" s="76" t="str">
        <f t="shared" ref="AF61:AF62" si="47">IFERROR(IF(OR(AND(AB61="Muy Baja",AD61="Leve"),AND(AB61="Muy Baja",AD61="Menor"),AND(AB61="Baja",AD61="Leve")),"Bajo",IF(OR(AND(AB61="Muy baja",AD61="Moderado"),AND(AB61="Baja",AD61="Menor"),AND(AB61="Baja",AD61="Moderado"),AND(AB61="Media",AD61="Leve"),AND(AB61="Media",AD61="Menor"),AND(AB61="Media",AD61="Moderado"),AND(AB61="Alta",AD61="Leve"),AND(AB61="Alta",AD61="Menor")),"Moderado",IF(OR(AND(AB61="Muy Baja",AD61="Mayor"),AND(AB61="Baja",AD61="Mayor"),AND(AB61="Media",AD61="Mayor"),AND(AB61="Alta",AD61="Moderado"),AND(AB61="Alta",AD61="Mayor"),AND(AB61="Muy Alta",AD61="Leve"),AND(AB61="Muy Alta",AD61="Menor"),AND(AB61="Muy Alta",AD61="Moderado"),AND(AB61="Muy Alta",AD61="Mayor")),"Alto",IF(OR(AND(AB61="Muy Baja",AD61="Catastrófico"),AND(AB61="Baja",AD61="Catastrófico"),AND(AB61="Media",AD61="Catastrófico"),AND(AB61="Alta",AD61="Catastrófico"),AND(AB61="Muy Alta",AD61="Catastrófico")),"Extremo","")))),"")</f>
        <v/>
      </c>
      <c r="AG61" s="72"/>
      <c r="AH61" s="106"/>
      <c r="AI61" s="105"/>
      <c r="AJ61" s="79"/>
      <c r="AK61" s="79"/>
      <c r="AL61" s="77"/>
      <c r="AM61" s="129"/>
      <c r="AN61" s="129"/>
      <c r="AO61" s="78"/>
    </row>
    <row r="62" spans="1:73" ht="151.5" hidden="1" customHeight="1" x14ac:dyDescent="0.25">
      <c r="A62" s="207"/>
      <c r="B62" s="209"/>
      <c r="C62" s="208"/>
      <c r="D62" s="210"/>
      <c r="E62" s="210"/>
      <c r="F62" s="210"/>
      <c r="G62" s="211"/>
      <c r="H62" s="211"/>
      <c r="I62" s="211"/>
      <c r="J62" s="205"/>
      <c r="K62" s="216"/>
      <c r="L62" s="214"/>
      <c r="M62" s="212"/>
      <c r="N62" s="213"/>
      <c r="O62" s="212">
        <f>IF(NOT(ISERROR(MATCH(N62,_xlfn.ANCHORARRAY(J114),0))),M116&amp;"Por favor no seleccionar los criterios de impacto",N62)</f>
        <v>0</v>
      </c>
      <c r="P62" s="214"/>
      <c r="Q62" s="212"/>
      <c r="R62" s="215"/>
      <c r="S62" s="69">
        <v>6</v>
      </c>
      <c r="T62" s="98"/>
      <c r="U62" s="71" t="str">
        <f t="shared" si="46"/>
        <v/>
      </c>
      <c r="V62" s="72"/>
      <c r="W62" s="72"/>
      <c r="X62" s="73" t="str">
        <f t="shared" si="41"/>
        <v/>
      </c>
      <c r="Y62" s="72"/>
      <c r="Z62" s="72"/>
      <c r="AA62" s="74" t="str">
        <f>IFERROR(IF(AND(U61="Probabilidad",U62="Probabilidad"),(AC61-(+AC61*X62)),IF(AND(U61="Impacto",U62="Probabilidad"),(AC60-(+AC60*X62)),IF(U62="Impacto",AC61,""))),"")</f>
        <v/>
      </c>
      <c r="AB62" s="75" t="str">
        <f t="shared" si="42"/>
        <v/>
      </c>
      <c r="AC62" s="73" t="str">
        <f t="shared" si="43"/>
        <v/>
      </c>
      <c r="AD62" s="75" t="str">
        <f t="shared" si="44"/>
        <v/>
      </c>
      <c r="AE62" s="73" t="str">
        <f>IFERROR(IF(AND(U61="Impacto",U62="Impacto"),(AE61-(+AE61*X62)),IF(AND(U61="Probabilidad",U62="Impacto"),(AE60-(+AE60*X62)),IF(U62="Probabilidad",AE61,""))),"")</f>
        <v/>
      </c>
      <c r="AF62" s="76" t="str">
        <f t="shared" si="47"/>
        <v/>
      </c>
      <c r="AG62" s="72"/>
      <c r="AH62" s="106"/>
      <c r="AI62" s="105"/>
      <c r="AJ62" s="79"/>
      <c r="AK62" s="79"/>
      <c r="AL62" s="77"/>
      <c r="AM62" s="129"/>
      <c r="AN62" s="129"/>
      <c r="AO62" s="78"/>
    </row>
    <row r="63" spans="1:73" ht="151.5" hidden="1" customHeight="1" x14ac:dyDescent="0.25">
      <c r="A63" s="207"/>
      <c r="B63" s="209"/>
      <c r="C63" s="208"/>
      <c r="D63" s="210"/>
      <c r="E63" s="104" t="s">
        <v>217</v>
      </c>
      <c r="F63" s="104" t="s">
        <v>197</v>
      </c>
      <c r="G63" s="202"/>
      <c r="H63" s="202"/>
      <c r="I63" s="202"/>
      <c r="J63" s="205"/>
      <c r="K63" s="184"/>
      <c r="L63" s="185"/>
      <c r="M63" s="186"/>
      <c r="N63" s="188"/>
      <c r="O63" s="186">
        <f>IF(NOT(ISERROR(MATCH(N63,_xlfn.ANCHORARRAY(J116),0))),M118&amp;"Por favor no seleccionar los criterios de impacto",N63)</f>
        <v>0</v>
      </c>
      <c r="P63" s="185"/>
      <c r="Q63" s="186"/>
      <c r="R63" s="189"/>
      <c r="S63" s="85">
        <v>2</v>
      </c>
      <c r="T63" s="98"/>
      <c r="U63" s="71" t="str">
        <f>IF(OR(V63="Preventivo",V63="Detectivo"),"Probabilidad",IF(V63="Correctivo","Impacto",""))</f>
        <v/>
      </c>
      <c r="V63" s="72"/>
      <c r="W63" s="72"/>
      <c r="X63" s="73" t="str">
        <f t="shared" ref="X63:X67" si="48">IF(AND(V63="Preventivo",W63="Automático"),"50%",IF(AND(V63="Preventivo",W63="Manual"),"40%",IF(AND(V63="Detectivo",W63="Automático"),"40%",IF(AND(V63="Detectivo",W63="Manual"),"30%",IF(AND(V63="Correctivo",W63="Automático"),"35%",IF(AND(V63="Correctivo",W63="Manual"),"25%",""))))))</f>
        <v/>
      </c>
      <c r="Y63" s="72"/>
      <c r="Z63" s="72"/>
      <c r="AA63" s="74" t="str">
        <f>IFERROR(IF(AND(#REF!="Probabilidad",U63="Probabilidad"),(#REF!-(+#REF!*X63)),IF(U63="Probabilidad",(#REF!-(+#REF!*X63)),IF(U63="Impacto",#REF!,""))),"")</f>
        <v/>
      </c>
      <c r="AB63" s="75" t="str">
        <f t="shared" ref="AB63:AB67" si="49">IFERROR(IF(AA63="","",IF(AA63&lt;=0.2,"Muy Baja",IF(AA63&lt;=0.4,"Baja",IF(AA63&lt;=0.6,"Media",IF(AA63&lt;=0.8,"Alta","Muy Alta"))))),"")</f>
        <v/>
      </c>
      <c r="AC63" s="73" t="str">
        <f t="shared" ref="AC63:AC67" si="50">+AA63</f>
        <v/>
      </c>
      <c r="AD63" s="75" t="str">
        <f t="shared" ref="AD63:AD67" si="51">IFERROR(IF(AE63="","",IF(AE63&lt;=0.2,"Leve",IF(AE63&lt;=0.4,"Menor",IF(AE63&lt;=0.6,"Moderado",IF(AE63&lt;=0.8,"Mayor","Catastrófico"))))),"")</f>
        <v/>
      </c>
      <c r="AE63" s="73" t="str">
        <f>IFERROR(IF(AND(#REF!="Impacto",U63="Impacto"),(AE57-(+AE57*X63)),IF(U63="Impacto",($Q$51-(+$Q$51*X63)),IF(U63="Probabilidad",AE57,""))),"")</f>
        <v/>
      </c>
      <c r="AF63" s="76" t="str">
        <f t="shared" ref="AF63:AF64" si="52">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72"/>
      <c r="AH63" s="106"/>
      <c r="AI63" s="105"/>
      <c r="AJ63" s="79"/>
      <c r="AK63" s="79"/>
      <c r="AL63" s="77"/>
      <c r="AM63" s="129"/>
      <c r="AN63" s="129"/>
      <c r="AO63" s="78"/>
    </row>
    <row r="64" spans="1:73" ht="151.5" hidden="1" customHeight="1" x14ac:dyDescent="0.25">
      <c r="A64" s="207"/>
      <c r="B64" s="209"/>
      <c r="C64" s="208"/>
      <c r="D64" s="210"/>
      <c r="E64" s="104" t="s">
        <v>217</v>
      </c>
      <c r="F64" s="104" t="s">
        <v>197</v>
      </c>
      <c r="G64" s="202"/>
      <c r="H64" s="202"/>
      <c r="I64" s="202"/>
      <c r="J64" s="205"/>
      <c r="K64" s="184"/>
      <c r="L64" s="185"/>
      <c r="M64" s="186"/>
      <c r="N64" s="188"/>
      <c r="O64" s="186">
        <f>IF(NOT(ISERROR(MATCH(N64,_xlfn.ANCHORARRAY(J117),0))),M119&amp;"Por favor no seleccionar los criterios de impacto",N64)</f>
        <v>0</v>
      </c>
      <c r="P64" s="185"/>
      <c r="Q64" s="186"/>
      <c r="R64" s="189"/>
      <c r="S64" s="85">
        <v>3</v>
      </c>
      <c r="T64" s="80"/>
      <c r="U64" s="71" t="str">
        <f>IF(OR(V64="Preventivo",V64="Detectivo"),"Probabilidad",IF(V64="Correctivo","Impacto",""))</f>
        <v/>
      </c>
      <c r="V64" s="72"/>
      <c r="W64" s="72"/>
      <c r="X64" s="73" t="str">
        <f t="shared" si="48"/>
        <v/>
      </c>
      <c r="Y64" s="72"/>
      <c r="Z64" s="72"/>
      <c r="AA64" s="74" t="str">
        <f>IFERROR(IF(AND(U63="Probabilidad",U64="Probabilidad"),(AC63-(+AC63*X64)),IF(AND(U63="Impacto",U64="Probabilidad"),(#REF!-(+#REF!*X64)),IF(U64="Impacto",AC63,""))),"")</f>
        <v/>
      </c>
      <c r="AB64" s="75" t="str">
        <f t="shared" si="49"/>
        <v/>
      </c>
      <c r="AC64" s="73" t="str">
        <f t="shared" si="50"/>
        <v/>
      </c>
      <c r="AD64" s="75" t="str">
        <f t="shared" si="51"/>
        <v/>
      </c>
      <c r="AE64" s="73" t="str">
        <f>IFERROR(IF(AND(U63="Impacto",U64="Impacto"),(AE63-(+AE63*X64)),IF(AND(U63="Probabilidad",U64="Impacto"),(#REF!-(+#REF!*X64)),IF(U64="Probabilidad",AE63,""))),"")</f>
        <v/>
      </c>
      <c r="AF64" s="76" t="str">
        <f t="shared" si="52"/>
        <v/>
      </c>
      <c r="AG64" s="72"/>
      <c r="AH64" s="106"/>
      <c r="AI64" s="105"/>
      <c r="AJ64" s="79"/>
      <c r="AK64" s="79"/>
      <c r="AL64" s="77"/>
      <c r="AM64" s="129"/>
      <c r="AN64" s="129"/>
      <c r="AO64" s="78"/>
    </row>
    <row r="65" spans="1:41" ht="151.5" hidden="1" customHeight="1" x14ac:dyDescent="0.25">
      <c r="A65" s="207"/>
      <c r="B65" s="209"/>
      <c r="C65" s="208"/>
      <c r="D65" s="210"/>
      <c r="E65" s="104" t="s">
        <v>217</v>
      </c>
      <c r="F65" s="104" t="s">
        <v>197</v>
      </c>
      <c r="G65" s="202"/>
      <c r="H65" s="202"/>
      <c r="I65" s="202"/>
      <c r="J65" s="205"/>
      <c r="K65" s="184"/>
      <c r="L65" s="185"/>
      <c r="M65" s="186"/>
      <c r="N65" s="188"/>
      <c r="O65" s="186">
        <f>IF(NOT(ISERROR(MATCH(N65,_xlfn.ANCHORARRAY(J118),0))),M120&amp;"Por favor no seleccionar los criterios de impacto",N65)</f>
        <v>0</v>
      </c>
      <c r="P65" s="185"/>
      <c r="Q65" s="186"/>
      <c r="R65" s="189"/>
      <c r="S65" s="85">
        <v>4</v>
      </c>
      <c r="T65" s="98"/>
      <c r="U65" s="71" t="str">
        <f t="shared" ref="U65:U67" si="53">IF(OR(V65="Preventivo",V65="Detectivo"),"Probabilidad",IF(V65="Correctivo","Impacto",""))</f>
        <v/>
      </c>
      <c r="V65" s="72"/>
      <c r="W65" s="72"/>
      <c r="X65" s="73" t="str">
        <f t="shared" si="48"/>
        <v/>
      </c>
      <c r="Y65" s="72"/>
      <c r="Z65" s="72"/>
      <c r="AA65" s="74" t="str">
        <f>IFERROR(IF(AND(U64="Probabilidad",U65="Probabilidad"),(AC64-(+AC64*X65)),IF(AND(U64="Impacto",U65="Probabilidad"),(AC63-(+AC63*X65)),IF(U65="Impacto",AC64,""))),"")</f>
        <v/>
      </c>
      <c r="AB65" s="75" t="str">
        <f t="shared" si="49"/>
        <v/>
      </c>
      <c r="AC65" s="73" t="str">
        <f t="shared" si="50"/>
        <v/>
      </c>
      <c r="AD65" s="75" t="str">
        <f t="shared" si="51"/>
        <v/>
      </c>
      <c r="AE65" s="73" t="str">
        <f>IFERROR(IF(AND(U64="Impacto",U65="Impacto"),(AE64-(+AE64*X65)),IF(AND(U64="Probabilidad",U65="Impacto"),(AE63-(+AE63*X65)),IF(U65="Probabilidad",AE64,""))),"")</f>
        <v/>
      </c>
      <c r="AF65" s="76" t="str">
        <f>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72"/>
      <c r="AH65" s="106"/>
      <c r="AI65" s="105"/>
      <c r="AJ65" s="79"/>
      <c r="AK65" s="79"/>
      <c r="AL65" s="77"/>
      <c r="AM65" s="129"/>
      <c r="AN65" s="129"/>
      <c r="AO65" s="78"/>
    </row>
    <row r="66" spans="1:41" ht="151.5" hidden="1" customHeight="1" x14ac:dyDescent="0.25">
      <c r="A66" s="207"/>
      <c r="B66" s="209"/>
      <c r="C66" s="208"/>
      <c r="D66" s="210"/>
      <c r="E66" s="104" t="s">
        <v>217</v>
      </c>
      <c r="F66" s="104" t="s">
        <v>197</v>
      </c>
      <c r="G66" s="202"/>
      <c r="H66" s="202"/>
      <c r="I66" s="202"/>
      <c r="J66" s="205"/>
      <c r="K66" s="184"/>
      <c r="L66" s="185"/>
      <c r="M66" s="186"/>
      <c r="N66" s="188"/>
      <c r="O66" s="186">
        <f>IF(NOT(ISERROR(MATCH(N66,_xlfn.ANCHORARRAY(J119),0))),M121&amp;"Por favor no seleccionar los criterios de impacto",N66)</f>
        <v>0</v>
      </c>
      <c r="P66" s="185"/>
      <c r="Q66" s="186"/>
      <c r="R66" s="189"/>
      <c r="S66" s="85">
        <v>5</v>
      </c>
      <c r="T66" s="98"/>
      <c r="U66" s="71" t="str">
        <f t="shared" si="53"/>
        <v/>
      </c>
      <c r="V66" s="72"/>
      <c r="W66" s="72"/>
      <c r="X66" s="73" t="str">
        <f t="shared" si="48"/>
        <v/>
      </c>
      <c r="Y66" s="72"/>
      <c r="Z66" s="72"/>
      <c r="AA66" s="74" t="str">
        <f>IFERROR(IF(AND(U65="Probabilidad",U66="Probabilidad"),(AC65-(+AC65*X66)),IF(AND(U65="Impacto",U66="Probabilidad"),(AC64-(+AC64*X66)),IF(U66="Impacto",AC65,""))),"")</f>
        <v/>
      </c>
      <c r="AB66" s="75" t="str">
        <f t="shared" si="49"/>
        <v/>
      </c>
      <c r="AC66" s="73" t="str">
        <f t="shared" si="50"/>
        <v/>
      </c>
      <c r="AD66" s="75" t="str">
        <f t="shared" si="51"/>
        <v/>
      </c>
      <c r="AE66" s="73" t="str">
        <f>IFERROR(IF(AND(U65="Impacto",U66="Impacto"),(AE65-(+AE65*X66)),IF(AND(U65="Probabilidad",U66="Impacto"),(AE64-(+AE64*X66)),IF(U66="Probabilidad",AE65,""))),"")</f>
        <v/>
      </c>
      <c r="AF66" s="76" t="str">
        <f t="shared" ref="AF66:AF67" si="54">IFERROR(IF(OR(AND(AB66="Muy Baja",AD66="Leve"),AND(AB66="Muy Baja",AD66="Menor"),AND(AB66="Baja",AD66="Leve")),"Bajo",IF(OR(AND(AB66="Muy baja",AD66="Moderado"),AND(AB66="Baja",AD66="Menor"),AND(AB66="Baja",AD66="Moderado"),AND(AB66="Media",AD66="Leve"),AND(AB66="Media",AD66="Menor"),AND(AB66="Media",AD66="Moderado"),AND(AB66="Alta",AD66="Leve"),AND(AB66="Alta",AD66="Menor")),"Moderado",IF(OR(AND(AB66="Muy Baja",AD66="Mayor"),AND(AB66="Baja",AD66="Mayor"),AND(AB66="Media",AD66="Mayor"),AND(AB66="Alta",AD66="Moderado"),AND(AB66="Alta",AD66="Mayor"),AND(AB66="Muy Alta",AD66="Leve"),AND(AB66="Muy Alta",AD66="Menor"),AND(AB66="Muy Alta",AD66="Moderado"),AND(AB66="Muy Alta",AD66="Mayor")),"Alto",IF(OR(AND(AB66="Muy Baja",AD66="Catastrófico"),AND(AB66="Baja",AD66="Catastrófico"),AND(AB66="Media",AD66="Catastrófico"),AND(AB66="Alta",AD66="Catastrófico"),AND(AB66="Muy Alta",AD66="Catastrófico")),"Extremo","")))),"")</f>
        <v/>
      </c>
      <c r="AG66" s="72"/>
      <c r="AH66" s="106"/>
      <c r="AI66" s="105"/>
      <c r="AJ66" s="79"/>
      <c r="AK66" s="79"/>
      <c r="AL66" s="77"/>
      <c r="AM66" s="129"/>
      <c r="AN66" s="129"/>
      <c r="AO66" s="78"/>
    </row>
    <row r="67" spans="1:41" ht="151.5" hidden="1" customHeight="1" x14ac:dyDescent="0.25">
      <c r="A67" s="207"/>
      <c r="B67" s="209"/>
      <c r="C67" s="208"/>
      <c r="D67" s="210"/>
      <c r="E67" s="104" t="s">
        <v>217</v>
      </c>
      <c r="F67" s="104" t="s">
        <v>197</v>
      </c>
      <c r="G67" s="203"/>
      <c r="H67" s="203"/>
      <c r="I67" s="203"/>
      <c r="J67" s="205"/>
      <c r="K67" s="184"/>
      <c r="L67" s="185"/>
      <c r="M67" s="186"/>
      <c r="N67" s="188"/>
      <c r="O67" s="186">
        <f>IF(NOT(ISERROR(MATCH(N67,_xlfn.ANCHORARRAY(J120),0))),M122&amp;"Por favor no seleccionar los criterios de impacto",N67)</f>
        <v>0</v>
      </c>
      <c r="P67" s="185"/>
      <c r="Q67" s="186"/>
      <c r="R67" s="189"/>
      <c r="S67" s="85">
        <v>6</v>
      </c>
      <c r="T67" s="98"/>
      <c r="U67" s="71" t="str">
        <f t="shared" si="53"/>
        <v/>
      </c>
      <c r="V67" s="72"/>
      <c r="W67" s="72"/>
      <c r="X67" s="73" t="str">
        <f t="shared" si="48"/>
        <v/>
      </c>
      <c r="Y67" s="72"/>
      <c r="Z67" s="72"/>
      <c r="AA67" s="74" t="str">
        <f>IFERROR(IF(AND(U66="Probabilidad",U67="Probabilidad"),(AC66-(+AC66*X67)),IF(AND(U66="Impacto",U67="Probabilidad"),(AC65-(+AC65*X67)),IF(U67="Impacto",AC66,""))),"")</f>
        <v/>
      </c>
      <c r="AB67" s="75" t="str">
        <f t="shared" si="49"/>
        <v/>
      </c>
      <c r="AC67" s="73" t="str">
        <f t="shared" si="50"/>
        <v/>
      </c>
      <c r="AD67" s="75" t="str">
        <f t="shared" si="51"/>
        <v/>
      </c>
      <c r="AE67" s="73" t="str">
        <f>IFERROR(IF(AND(U66="Impacto",U67="Impacto"),(AE66-(+AE66*X67)),IF(AND(U66="Probabilidad",U67="Impacto"),(AE65-(+AE65*X67)),IF(U67="Probabilidad",AE66,""))),"")</f>
        <v/>
      </c>
      <c r="AF67" s="76" t="str">
        <f t="shared" si="54"/>
        <v/>
      </c>
      <c r="AG67" s="72"/>
      <c r="AH67" s="106"/>
      <c r="AI67" s="105"/>
      <c r="AJ67" s="79"/>
      <c r="AK67" s="79"/>
      <c r="AL67" s="77"/>
      <c r="AM67" s="129"/>
      <c r="AN67" s="129"/>
      <c r="AO67" s="78"/>
    </row>
    <row r="68" spans="1:41" ht="151.5" customHeight="1" x14ac:dyDescent="0.25">
      <c r="A68" s="206">
        <v>8</v>
      </c>
      <c r="B68" s="208" t="s">
        <v>176</v>
      </c>
      <c r="C68" s="208" t="s">
        <v>173</v>
      </c>
      <c r="D68" s="210" t="s">
        <v>122</v>
      </c>
      <c r="E68" s="210" t="s">
        <v>208</v>
      </c>
      <c r="F68" s="210" t="s">
        <v>209</v>
      </c>
      <c r="G68" s="210" t="s">
        <v>166</v>
      </c>
      <c r="H68" s="210" t="s">
        <v>114</v>
      </c>
      <c r="I68" s="210" t="s">
        <v>192</v>
      </c>
      <c r="J68" s="204" t="s">
        <v>210</v>
      </c>
      <c r="K68" s="179">
        <v>600</v>
      </c>
      <c r="L68" s="176" t="str">
        <f>IF(K68&lt;=0,"",IF(K68&lt;=2,"Muy Baja",IF(K68&lt;=24,"Baja",IF(K68&lt;=500,"Media",IF(K68&lt;=5000,"Alta","Muy Alta")))))</f>
        <v>Alta</v>
      </c>
      <c r="M68" s="177">
        <f>IF(L68="","",IF(L68="Muy Baja",0.2,IF(L68="Baja",0.4,IF(L68="Media",0.6,IF(L68="Alta",0.8,IF(L68="Muy Alta",1,))))))</f>
        <v>0.8</v>
      </c>
      <c r="N68" s="187" t="s">
        <v>142</v>
      </c>
      <c r="O68" s="177" t="str">
        <f>IF(NOT(ISERROR(MATCH(N68,'Tabla Impacto'!$B$221:$B$223,0))),'Tabla Impacto'!$F$223&amp;"Por favor no seleccionar los criterios de impacto(Afectación Económica o presupuestal y Pérdida Reputacional)",N68)</f>
        <v xml:space="preserve">     El riesgo afecta la imagen de alguna área de la organización</v>
      </c>
      <c r="P68" s="176" t="str">
        <f>IF(OR(O68='Tabla Impacto'!$C$11,O68='Tabla Impacto'!$D$11),"Leve",IF(OR(O68='Tabla Impacto'!$C$12,O68='Tabla Impacto'!$D$12),"Menor",IF(OR(O68='Tabla Impacto'!$C$13,O68='Tabla Impacto'!$D$13),"Moderado",IF(OR(O68='Tabla Impacto'!$C$14,O68='Tabla Impacto'!$D$14),"Mayor",IF(OR(O68='Tabla Impacto'!$C$15,O68='Tabla Impacto'!$D$15),"Catastrófico","")))))</f>
        <v>Leve</v>
      </c>
      <c r="Q68" s="177">
        <f>IF(P68="","",IF(P68="Leve",0.2,IF(P68="Menor",0.4,IF(P68="Moderado",0.6,IF(P68="Mayor",0.8,IF(P68="Catastrófico",1,))))))</f>
        <v>0.2</v>
      </c>
      <c r="R68" s="180" t="str">
        <f>IF(OR(AND(L68="Muy Baja",P68="Leve"),AND(L68="Muy Baja",P68="Menor"),AND(L68="Baja",P68="Leve")),"Bajo",IF(OR(AND(L68="Muy baja",P68="Moderado"),AND(L68="Baja",P68="Menor"),AND(L68="Baja",P68="Moderado"),AND(L68="Media",P68="Leve"),AND(L68="Media",P68="Menor"),AND(L68="Media",P68="Moderado"),AND(L68="Alta",P68="Leve"),AND(L68="Alta",P68="Menor")),"Moderado",IF(OR(AND(L68="Muy Baja",P68="Mayor"),AND(L68="Baja",P68="Mayor"),AND(L68="Media",P68="Mayor"),AND(L68="Alta",P68="Moderado"),AND(L68="Alta",P68="Mayor"),AND(L68="Muy Alta",P68="Leve"),AND(L68="Muy Alta",P68="Menor"),AND(L68="Muy Alta",P68="Moderado"),AND(L68="Muy Alta",P68="Mayor")),"Alto",IF(OR(AND(L68="Muy Baja",P68="Catastrófico"),AND(L68="Baja",P68="Catastrófico"),AND(L68="Media",P68="Catastrófico"),AND(L68="Alta",P68="Catastrófico"),AND(L68="Muy Alta",P68="Catastrófico")),"Extremo",""))))</f>
        <v>Moderado</v>
      </c>
      <c r="S68" s="116">
        <v>1</v>
      </c>
      <c r="T68" s="93" t="s">
        <v>255</v>
      </c>
      <c r="U68" s="117" t="str">
        <f>IF(OR(V68="Preventivo",V68="Detectivo"),"Probabilidad",IF(V68="Correctivo","Impacto",""))</f>
        <v>Probabilidad</v>
      </c>
      <c r="V68" s="118" t="s">
        <v>12</v>
      </c>
      <c r="W68" s="118" t="s">
        <v>7</v>
      </c>
      <c r="X68" s="119" t="str">
        <f>IF(AND(V68="Preventivo",W68="Automático"),"50%",IF(AND(V68="Preventivo",W68="Manual"),"40%",IF(AND(V68="Detectivo",W68="Automático"),"40%",IF(AND(V68="Detectivo",W68="Manual"),"30%",IF(AND(V68="Correctivo",W68="Automático"),"35%",IF(AND(V68="Correctivo",W68="Manual"),"25%",""))))))</f>
        <v>40%</v>
      </c>
      <c r="Y68" s="118" t="s">
        <v>18</v>
      </c>
      <c r="Z68" s="118" t="s">
        <v>111</v>
      </c>
      <c r="AA68" s="120">
        <f>IFERROR(IF(U68="Probabilidad",(M68-(+M68*X68)),IF(U68="Impacto",M68,"")),"")</f>
        <v>0.48</v>
      </c>
      <c r="AB68" s="121" t="str">
        <f>IFERROR(IF(AA68="","",IF(AA68&lt;=0.2,"Muy Baja",IF(AA68&lt;=0.4,"Baja",IF(AA68&lt;=0.6,"Media",IF(AA68&lt;=0.8,"Alta","Muy Alta"))))),"")</f>
        <v>Media</v>
      </c>
      <c r="AC68" s="119">
        <f>+AA68</f>
        <v>0.48</v>
      </c>
      <c r="AD68" s="121" t="str">
        <f>IFERROR(IF(AE68="","",IF(AE68&lt;=0.2,"Leve",IF(AE68&lt;=0.4,"Menor",IF(AE68&lt;=0.6,"Moderado",IF(AE68&lt;=0.8,"Mayor","Catastrófico"))))),"")</f>
        <v>Leve</v>
      </c>
      <c r="AE68" s="119">
        <f>IFERROR(IF(U68="Impacto",(Q68-(+Q68*X68)),IF(U68="Probabilidad",Q68,"")),"")</f>
        <v>0.2</v>
      </c>
      <c r="AF68" s="122" t="str">
        <f>IFERROR(IF(OR(AND(AB68="Muy Baja",AD68="Leve"),AND(AB68="Muy Baja",AD68="Menor"),AND(AB68="Baja",AD68="Leve")),"Bajo",IF(OR(AND(AB68="Muy baja",AD68="Moderado"),AND(AB68="Baja",AD68="Menor"),AND(AB68="Baja",AD68="Moderado"),AND(AB68="Media",AD68="Leve"),AND(AB68="Media",AD68="Menor"),AND(AB68="Media",AD68="Moderado"),AND(AB68="Alta",AD68="Leve"),AND(AB68="Alta",AD68="Menor")),"Moderado",IF(OR(AND(AB68="Muy Baja",AD68="Mayor"),AND(AB68="Baja",AD68="Mayor"),AND(AB68="Media",AD68="Mayor"),AND(AB68="Alta",AD68="Moderado"),AND(AB68="Alta",AD68="Mayor"),AND(AB68="Muy Alta",AD68="Leve"),AND(AB68="Muy Alta",AD68="Menor"),AND(AB68="Muy Alta",AD68="Moderado"),AND(AB68="Muy Alta",AD68="Mayor")),"Alto",IF(OR(AND(AB68="Muy Baja",AD68="Catastrófico"),AND(AB68="Baja",AD68="Catastrófico"),AND(AB68="Media",AD68="Catastrófico"),AND(AB68="Alta",AD68="Catastrófico"),AND(AB68="Muy Alta",AD68="Catastrófico")),"Extremo","")))),"")</f>
        <v>Moderado</v>
      </c>
      <c r="AG68" s="118" t="s">
        <v>126</v>
      </c>
      <c r="AH68" s="126" t="s">
        <v>247</v>
      </c>
      <c r="AI68" s="97" t="s">
        <v>211</v>
      </c>
      <c r="AJ68" s="113" t="s">
        <v>240</v>
      </c>
      <c r="AK68" s="137">
        <v>45107</v>
      </c>
      <c r="AL68" s="136"/>
      <c r="AM68" s="132"/>
      <c r="AN68" s="132"/>
      <c r="AO68" s="131"/>
    </row>
    <row r="69" spans="1:41" ht="151.5" hidden="1" customHeight="1" x14ac:dyDescent="0.25">
      <c r="A69" s="207"/>
      <c r="B69" s="209"/>
      <c r="C69" s="208"/>
      <c r="D69" s="210"/>
      <c r="E69" s="210"/>
      <c r="F69" s="210"/>
      <c r="G69" s="211"/>
      <c r="H69" s="211"/>
      <c r="I69" s="211"/>
      <c r="J69" s="205"/>
      <c r="K69" s="184"/>
      <c r="L69" s="185"/>
      <c r="M69" s="186"/>
      <c r="N69" s="188"/>
      <c r="O69" s="186">
        <f>IF(NOT(ISERROR(MATCH(N69,_xlfn.ANCHORARRAY(J122),0))),M124&amp;"Por favor no seleccionar los criterios de impacto",N69)</f>
        <v>0</v>
      </c>
      <c r="P69" s="185"/>
      <c r="Q69" s="186"/>
      <c r="R69" s="189"/>
      <c r="S69" s="96">
        <v>2</v>
      </c>
      <c r="T69" s="98"/>
      <c r="U69" s="71" t="str">
        <f>IF(OR(V69="Preventivo",V69="Detectivo"),"Probabilidad",IF(V69="Correctivo","Impacto",""))</f>
        <v/>
      </c>
      <c r="V69" s="72"/>
      <c r="W69" s="72"/>
      <c r="X69" s="73" t="str">
        <f t="shared" ref="X69:X73" si="55">IF(AND(V69="Preventivo",W69="Automático"),"50%",IF(AND(V69="Preventivo",W69="Manual"),"40%",IF(AND(V69="Detectivo",W69="Automático"),"40%",IF(AND(V69="Detectivo",W69="Manual"),"30%",IF(AND(V69="Correctivo",W69="Automático"),"35%",IF(AND(V69="Correctivo",W69="Manual"),"25%",""))))))</f>
        <v/>
      </c>
      <c r="Y69" s="72"/>
      <c r="Z69" s="72"/>
      <c r="AA69" s="74" t="str">
        <f>IFERROR(IF(AND(U68="Probabilidad",U69="Probabilidad"),(AC68-(+AC68*X69)),IF(U69="Probabilidad",(M68-(+M68*X69)),IF(U69="Impacto",AC68,""))),"")</f>
        <v/>
      </c>
      <c r="AB69" s="75" t="str">
        <f t="shared" ref="AB69:AB73" si="56">IFERROR(IF(AA69="","",IF(AA69&lt;=0.2,"Muy Baja",IF(AA69&lt;=0.4,"Baja",IF(AA69&lt;=0.6,"Media",IF(AA69&lt;=0.8,"Alta","Muy Alta"))))),"")</f>
        <v/>
      </c>
      <c r="AC69" s="73" t="str">
        <f t="shared" ref="AC69:AC73" si="57">+AA69</f>
        <v/>
      </c>
      <c r="AD69" s="75" t="str">
        <f t="shared" ref="AD69:AD73" si="58">IFERROR(IF(AE69="","",IF(AE69&lt;=0.2,"Leve",IF(AE69&lt;=0.4,"Menor",IF(AE69&lt;=0.6,"Moderado",IF(AE69&lt;=0.8,"Mayor","Catastrófico"))))),"")</f>
        <v/>
      </c>
      <c r="AE69" s="73" t="str">
        <f>IFERROR(IF(AND(U68="Impacto",U69="Impacto"),(#REF!-(+#REF!*X69)),IF(U69="Impacto",($Q$51-(+$Q$51*X69)),IF(U69="Probabilidad",#REF!,""))),"")</f>
        <v/>
      </c>
      <c r="AF69" s="76" t="str">
        <f t="shared" ref="AF69:AF70" si="59">IFERROR(IF(OR(AND(AB69="Muy Baja",AD69="Leve"),AND(AB69="Muy Baja",AD69="Menor"),AND(AB69="Baja",AD69="Leve")),"Bajo",IF(OR(AND(AB69="Muy baja",AD69="Moderado"),AND(AB69="Baja",AD69="Menor"),AND(AB69="Baja",AD69="Moderado"),AND(AB69="Media",AD69="Leve"),AND(AB69="Media",AD69="Menor"),AND(AB69="Media",AD69="Moderado"),AND(AB69="Alta",AD69="Leve"),AND(AB69="Alta",AD69="Menor")),"Moderado",IF(OR(AND(AB69="Muy Baja",AD69="Mayor"),AND(AB69="Baja",AD69="Mayor"),AND(AB69="Media",AD69="Mayor"),AND(AB69="Alta",AD69="Moderado"),AND(AB69="Alta",AD69="Mayor"),AND(AB69="Muy Alta",AD69="Leve"),AND(AB69="Muy Alta",AD69="Menor"),AND(AB69="Muy Alta",AD69="Moderado"),AND(AB69="Muy Alta",AD69="Mayor")),"Alto",IF(OR(AND(AB69="Muy Baja",AD69="Catastrófico"),AND(AB69="Baja",AD69="Catastrófico"),AND(AB69="Media",AD69="Catastrófico"),AND(AB69="Alta",AD69="Catastrófico"),AND(AB69="Muy Alta",AD69="Catastrófico")),"Extremo","")))),"")</f>
        <v/>
      </c>
      <c r="AG69" s="72"/>
      <c r="AH69" s="106"/>
      <c r="AI69" s="105"/>
      <c r="AJ69" s="79"/>
      <c r="AK69" s="79"/>
      <c r="AL69" s="77"/>
      <c r="AM69" s="129"/>
      <c r="AN69" s="129"/>
      <c r="AO69" s="78"/>
    </row>
    <row r="70" spans="1:41" ht="151.5" hidden="1" customHeight="1" x14ac:dyDescent="0.25">
      <c r="A70" s="207"/>
      <c r="B70" s="209"/>
      <c r="C70" s="208"/>
      <c r="D70" s="210"/>
      <c r="E70" s="210"/>
      <c r="F70" s="210"/>
      <c r="G70" s="211"/>
      <c r="H70" s="211"/>
      <c r="I70" s="211"/>
      <c r="J70" s="205"/>
      <c r="K70" s="184"/>
      <c r="L70" s="185"/>
      <c r="M70" s="186"/>
      <c r="N70" s="188"/>
      <c r="O70" s="186">
        <f>IF(NOT(ISERROR(MATCH(N70,_xlfn.ANCHORARRAY(J123),0))),M125&amp;"Por favor no seleccionar los criterios de impacto",N70)</f>
        <v>0</v>
      </c>
      <c r="P70" s="185"/>
      <c r="Q70" s="186"/>
      <c r="R70" s="189"/>
      <c r="S70" s="96">
        <v>3</v>
      </c>
      <c r="T70" s="80"/>
      <c r="U70" s="71" t="str">
        <f>IF(OR(V70="Preventivo",V70="Detectivo"),"Probabilidad",IF(V70="Correctivo","Impacto",""))</f>
        <v/>
      </c>
      <c r="V70" s="72"/>
      <c r="W70" s="72"/>
      <c r="X70" s="73" t="str">
        <f t="shared" si="55"/>
        <v/>
      </c>
      <c r="Y70" s="72"/>
      <c r="Z70" s="72"/>
      <c r="AA70" s="74" t="str">
        <f>IFERROR(IF(AND(U69="Probabilidad",U70="Probabilidad"),(AC69-(+AC69*X70)),IF(AND(U69="Impacto",U70="Probabilidad"),(AC68-(+AC68*X70)),IF(U70="Impacto",AC69,""))),"")</f>
        <v/>
      </c>
      <c r="AB70" s="75" t="str">
        <f t="shared" si="56"/>
        <v/>
      </c>
      <c r="AC70" s="73" t="str">
        <f t="shared" si="57"/>
        <v/>
      </c>
      <c r="AD70" s="75" t="str">
        <f t="shared" si="58"/>
        <v/>
      </c>
      <c r="AE70" s="73" t="str">
        <f>IFERROR(IF(AND(U69="Impacto",U70="Impacto"),(AE69-(+AE69*X70)),IF(AND(U69="Probabilidad",U70="Impacto"),(AE68-(+AE68*X70)),IF(U70="Probabilidad",AE69,""))),"")</f>
        <v/>
      </c>
      <c r="AF70" s="76" t="str">
        <f t="shared" si="59"/>
        <v/>
      </c>
      <c r="AG70" s="72"/>
      <c r="AH70" s="106"/>
      <c r="AI70" s="105"/>
      <c r="AJ70" s="79"/>
      <c r="AK70" s="79"/>
      <c r="AL70" s="77"/>
      <c r="AM70" s="129"/>
      <c r="AN70" s="129"/>
      <c r="AO70" s="78"/>
    </row>
    <row r="71" spans="1:41" ht="151.5" hidden="1" customHeight="1" x14ac:dyDescent="0.25">
      <c r="A71" s="207"/>
      <c r="B71" s="209"/>
      <c r="C71" s="208"/>
      <c r="D71" s="210"/>
      <c r="E71" s="210"/>
      <c r="F71" s="210"/>
      <c r="G71" s="211"/>
      <c r="H71" s="211"/>
      <c r="I71" s="211"/>
      <c r="J71" s="205"/>
      <c r="K71" s="184"/>
      <c r="L71" s="185"/>
      <c r="M71" s="186"/>
      <c r="N71" s="188"/>
      <c r="O71" s="186">
        <f>IF(NOT(ISERROR(MATCH(N71,_xlfn.ANCHORARRAY(J124),0))),M126&amp;"Por favor no seleccionar los criterios de impacto",N71)</f>
        <v>0</v>
      </c>
      <c r="P71" s="185"/>
      <c r="Q71" s="186"/>
      <c r="R71" s="189"/>
      <c r="S71" s="96">
        <v>4</v>
      </c>
      <c r="T71" s="98"/>
      <c r="U71" s="71" t="str">
        <f t="shared" ref="U71:U73" si="60">IF(OR(V71="Preventivo",V71="Detectivo"),"Probabilidad",IF(V71="Correctivo","Impacto",""))</f>
        <v/>
      </c>
      <c r="V71" s="72"/>
      <c r="W71" s="72"/>
      <c r="X71" s="73" t="str">
        <f t="shared" si="55"/>
        <v/>
      </c>
      <c r="Y71" s="72"/>
      <c r="Z71" s="72"/>
      <c r="AA71" s="74" t="str">
        <f>IFERROR(IF(AND(U70="Probabilidad",U71="Probabilidad"),(AC70-(+AC70*X71)),IF(AND(U70="Impacto",U71="Probabilidad"),(AC69-(+AC69*X71)),IF(U71="Impacto",AC70,""))),"")</f>
        <v/>
      </c>
      <c r="AB71" s="75" t="str">
        <f t="shared" si="56"/>
        <v/>
      </c>
      <c r="AC71" s="73" t="str">
        <f t="shared" si="57"/>
        <v/>
      </c>
      <c r="AD71" s="75" t="str">
        <f t="shared" si="58"/>
        <v/>
      </c>
      <c r="AE71" s="73" t="str">
        <f>IFERROR(IF(AND(U70="Impacto",U71="Impacto"),(AE70-(+AE70*X71)),IF(AND(U70="Probabilidad",U71="Impacto"),(AE69-(+AE69*X71)),IF(U71="Probabilidad",AE70,""))),"")</f>
        <v/>
      </c>
      <c r="AF71" s="76" t="str">
        <f>IFERROR(IF(OR(AND(AB71="Muy Baja",AD71="Leve"),AND(AB71="Muy Baja",AD71="Menor"),AND(AB71="Baja",AD71="Leve")),"Bajo",IF(OR(AND(AB71="Muy baja",AD71="Moderado"),AND(AB71="Baja",AD71="Menor"),AND(AB71="Baja",AD71="Moderado"),AND(AB71="Media",AD71="Leve"),AND(AB71="Media",AD71="Menor"),AND(AB71="Media",AD71="Moderado"),AND(AB71="Alta",AD71="Leve"),AND(AB71="Alta",AD71="Menor")),"Moderado",IF(OR(AND(AB71="Muy Baja",AD71="Mayor"),AND(AB71="Baja",AD71="Mayor"),AND(AB71="Media",AD71="Mayor"),AND(AB71="Alta",AD71="Moderado"),AND(AB71="Alta",AD71="Mayor"),AND(AB71="Muy Alta",AD71="Leve"),AND(AB71="Muy Alta",AD71="Menor"),AND(AB71="Muy Alta",AD71="Moderado"),AND(AB71="Muy Alta",AD71="Mayor")),"Alto",IF(OR(AND(AB71="Muy Baja",AD71="Catastrófico"),AND(AB71="Baja",AD71="Catastrófico"),AND(AB71="Media",AD71="Catastrófico"),AND(AB71="Alta",AD71="Catastrófico"),AND(AB71="Muy Alta",AD71="Catastrófico")),"Extremo","")))),"")</f>
        <v/>
      </c>
      <c r="AG71" s="72"/>
      <c r="AH71" s="106"/>
      <c r="AI71" s="105"/>
      <c r="AJ71" s="79"/>
      <c r="AK71" s="79"/>
      <c r="AL71" s="77"/>
      <c r="AM71" s="129"/>
      <c r="AN71" s="129"/>
      <c r="AO71" s="78"/>
    </row>
    <row r="72" spans="1:41" ht="151.5" hidden="1" customHeight="1" x14ac:dyDescent="0.25">
      <c r="A72" s="207"/>
      <c r="B72" s="209"/>
      <c r="C72" s="208"/>
      <c r="D72" s="210"/>
      <c r="E72" s="210"/>
      <c r="F72" s="210"/>
      <c r="G72" s="211"/>
      <c r="H72" s="211"/>
      <c r="I72" s="211"/>
      <c r="J72" s="205"/>
      <c r="K72" s="184"/>
      <c r="L72" s="185"/>
      <c r="M72" s="186"/>
      <c r="N72" s="188"/>
      <c r="O72" s="186">
        <f>IF(NOT(ISERROR(MATCH(N72,_xlfn.ANCHORARRAY(J125),0))),M127&amp;"Por favor no seleccionar los criterios de impacto",N72)</f>
        <v>0</v>
      </c>
      <c r="P72" s="185"/>
      <c r="Q72" s="186"/>
      <c r="R72" s="189"/>
      <c r="S72" s="96">
        <v>5</v>
      </c>
      <c r="T72" s="98"/>
      <c r="U72" s="71" t="str">
        <f t="shared" si="60"/>
        <v/>
      </c>
      <c r="V72" s="72"/>
      <c r="W72" s="72"/>
      <c r="X72" s="73" t="str">
        <f t="shared" si="55"/>
        <v/>
      </c>
      <c r="Y72" s="72"/>
      <c r="Z72" s="72"/>
      <c r="AA72" s="74" t="str">
        <f>IFERROR(IF(AND(U71="Probabilidad",U72="Probabilidad"),(AC71-(+AC71*X72)),IF(AND(U71="Impacto",U72="Probabilidad"),(AC70-(+AC70*X72)),IF(U72="Impacto",AC71,""))),"")</f>
        <v/>
      </c>
      <c r="AB72" s="75" t="str">
        <f t="shared" si="56"/>
        <v/>
      </c>
      <c r="AC72" s="73" t="str">
        <f t="shared" si="57"/>
        <v/>
      </c>
      <c r="AD72" s="75" t="str">
        <f t="shared" si="58"/>
        <v/>
      </c>
      <c r="AE72" s="73" t="str">
        <f>IFERROR(IF(AND(U71="Impacto",U72="Impacto"),(AE71-(+AE71*X72)),IF(AND(U71="Probabilidad",U72="Impacto"),(AE70-(+AE70*X72)),IF(U72="Probabilidad",AE71,""))),"")</f>
        <v/>
      </c>
      <c r="AF72" s="76" t="str">
        <f t="shared" ref="AF72:AF73" si="61">IFERROR(IF(OR(AND(AB72="Muy Baja",AD72="Leve"),AND(AB72="Muy Baja",AD72="Menor"),AND(AB72="Baja",AD72="Leve")),"Bajo",IF(OR(AND(AB72="Muy baja",AD72="Moderado"),AND(AB72="Baja",AD72="Menor"),AND(AB72="Baja",AD72="Moderado"),AND(AB72="Media",AD72="Leve"),AND(AB72="Media",AD72="Menor"),AND(AB72="Media",AD72="Moderado"),AND(AB72="Alta",AD72="Leve"),AND(AB72="Alta",AD72="Menor")),"Moderado",IF(OR(AND(AB72="Muy Baja",AD72="Mayor"),AND(AB72="Baja",AD72="Mayor"),AND(AB72="Media",AD72="Mayor"),AND(AB72="Alta",AD72="Moderado"),AND(AB72="Alta",AD72="Mayor"),AND(AB72="Muy Alta",AD72="Leve"),AND(AB72="Muy Alta",AD72="Menor"),AND(AB72="Muy Alta",AD72="Moderado"),AND(AB72="Muy Alta",AD72="Mayor")),"Alto",IF(OR(AND(AB72="Muy Baja",AD72="Catastrófico"),AND(AB72="Baja",AD72="Catastrófico"),AND(AB72="Media",AD72="Catastrófico"),AND(AB72="Alta",AD72="Catastrófico"),AND(AB72="Muy Alta",AD72="Catastrófico")),"Extremo","")))),"")</f>
        <v/>
      </c>
      <c r="AG72" s="72"/>
      <c r="AH72" s="106"/>
      <c r="AI72" s="105"/>
      <c r="AJ72" s="79"/>
      <c r="AK72" s="79"/>
      <c r="AL72" s="77"/>
      <c r="AM72" s="129"/>
      <c r="AN72" s="129"/>
      <c r="AO72" s="78"/>
    </row>
    <row r="73" spans="1:41" ht="151.5" hidden="1" customHeight="1" x14ac:dyDescent="0.25">
      <c r="A73" s="207"/>
      <c r="B73" s="209"/>
      <c r="C73" s="208"/>
      <c r="D73" s="210"/>
      <c r="E73" s="210"/>
      <c r="F73" s="210"/>
      <c r="G73" s="211"/>
      <c r="H73" s="211"/>
      <c r="I73" s="211"/>
      <c r="J73" s="205"/>
      <c r="K73" s="184"/>
      <c r="L73" s="185"/>
      <c r="M73" s="186"/>
      <c r="N73" s="188"/>
      <c r="O73" s="186">
        <f>IF(NOT(ISERROR(MATCH(N73,_xlfn.ANCHORARRAY(J126),0))),M128&amp;"Por favor no seleccionar los criterios de impacto",N73)</f>
        <v>0</v>
      </c>
      <c r="P73" s="185"/>
      <c r="Q73" s="186"/>
      <c r="R73" s="189"/>
      <c r="S73" s="96">
        <v>6</v>
      </c>
      <c r="T73" s="98"/>
      <c r="U73" s="71" t="str">
        <f t="shared" si="60"/>
        <v/>
      </c>
      <c r="V73" s="72"/>
      <c r="W73" s="72"/>
      <c r="X73" s="73" t="str">
        <f t="shared" si="55"/>
        <v/>
      </c>
      <c r="Y73" s="72"/>
      <c r="Z73" s="72"/>
      <c r="AA73" s="74" t="str">
        <f>IFERROR(IF(AND(U72="Probabilidad",U73="Probabilidad"),(AC72-(+AC72*X73)),IF(AND(U72="Impacto",U73="Probabilidad"),(AC71-(+AC71*X73)),IF(U73="Impacto",AC72,""))),"")</f>
        <v/>
      </c>
      <c r="AB73" s="75" t="str">
        <f t="shared" si="56"/>
        <v/>
      </c>
      <c r="AC73" s="73" t="str">
        <f t="shared" si="57"/>
        <v/>
      </c>
      <c r="AD73" s="75" t="str">
        <f t="shared" si="58"/>
        <v/>
      </c>
      <c r="AE73" s="73" t="str">
        <f>IFERROR(IF(AND(U72="Impacto",U73="Impacto"),(AE72-(+AE72*X73)),IF(AND(U72="Probabilidad",U73="Impacto"),(AE71-(+AE71*X73)),IF(U73="Probabilidad",AE72,""))),"")</f>
        <v/>
      </c>
      <c r="AF73" s="76" t="str">
        <f t="shared" si="61"/>
        <v/>
      </c>
      <c r="AG73" s="72"/>
      <c r="AH73" s="106"/>
      <c r="AI73" s="105"/>
      <c r="AJ73" s="79"/>
      <c r="AK73" s="79"/>
      <c r="AL73" s="77"/>
      <c r="AM73" s="129"/>
      <c r="AN73" s="129"/>
      <c r="AO73" s="78"/>
    </row>
    <row r="74" spans="1:41" ht="218.25" customHeight="1" x14ac:dyDescent="0.25">
      <c r="A74" s="190">
        <v>9</v>
      </c>
      <c r="B74" s="193" t="s">
        <v>170</v>
      </c>
      <c r="C74" s="193" t="s">
        <v>165</v>
      </c>
      <c r="D74" s="198" t="s">
        <v>122</v>
      </c>
      <c r="E74" s="201" t="s">
        <v>212</v>
      </c>
      <c r="F74" s="201" t="s">
        <v>244</v>
      </c>
      <c r="G74" s="198" t="s">
        <v>166</v>
      </c>
      <c r="H74" s="198" t="s">
        <v>114</v>
      </c>
      <c r="I74" s="198" t="s">
        <v>192</v>
      </c>
      <c r="J74" s="181" t="s">
        <v>248</v>
      </c>
      <c r="K74" s="179">
        <v>180</v>
      </c>
      <c r="L74" s="176" t="str">
        <f>IF(K74&lt;=0,"",IF(K74&lt;=2,"Muy Baja",IF(K74&lt;=24,"Baja",IF(K74&lt;=500,"Media",IF(K74&lt;=5000,"Alta","Muy Alta")))))</f>
        <v>Media</v>
      </c>
      <c r="M74" s="177">
        <f>IF(L74="","",IF(L74="Muy Baja",0.2,IF(L74="Baja",0.4,IF(L74="Media",0.6,IF(L74="Alta",0.8,IF(L74="Muy Alta",1,))))))</f>
        <v>0.6</v>
      </c>
      <c r="N74" s="187" t="s">
        <v>143</v>
      </c>
      <c r="O74" s="177" t="str">
        <f>IF(NOT(ISERROR(MATCH(N74,'Tabla Impacto'!$B$221:$B$223,0))),'Tabla Impacto'!$F$223&amp;"Por favor no seleccionar los criterios de impacto(Afectación Económica o presupuestal y Pérdida Reputacional)",N74)</f>
        <v xml:space="preserve">     El riesgo afecta la imagen de la entidad internamente, de conocimiento general, nivel interno, de junta dircetiva y accionistas y/o de provedores</v>
      </c>
      <c r="P74" s="176" t="str">
        <f>IF(OR(O74='Tabla Impacto'!$C$11,O74='Tabla Impacto'!$D$11),"Leve",IF(OR(O74='Tabla Impacto'!$C$12,O74='Tabla Impacto'!$D$12),"Menor",IF(OR(O74='Tabla Impacto'!$C$13,O74='Tabla Impacto'!$D$13),"Moderado",IF(OR(O74='Tabla Impacto'!$C$14,O74='Tabla Impacto'!$D$14),"Mayor",IF(OR(O74='Tabla Impacto'!$C$15,O74='Tabla Impacto'!$D$15),"Catastrófico","")))))</f>
        <v>Menor</v>
      </c>
      <c r="Q74" s="177">
        <f>IF(P74="","",IF(P74="Leve",0.2,IF(P74="Menor",0.4,IF(P74="Moderado",0.6,IF(P74="Mayor",0.8,IF(P74="Catastrófico",1,))))))</f>
        <v>0.4</v>
      </c>
      <c r="R74" s="180" t="str">
        <f>IF(OR(AND(L74="Muy Baja",P74="Leve"),AND(L74="Muy Baja",P74="Menor"),AND(L74="Baja",P74="Leve")),"Bajo",IF(OR(AND(L74="Muy baja",P74="Moderado"),AND(L74="Baja",P74="Menor"),AND(L74="Baja",P74="Moderado"),AND(L74="Media",P74="Leve"),AND(L74="Media",P74="Menor"),AND(L74="Media",P74="Moderado"),AND(L74="Alta",P74="Leve"),AND(L74="Alta",P74="Menor")),"Moderado",IF(OR(AND(L74="Muy Baja",P74="Mayor"),AND(L74="Baja",P74="Mayor"),AND(L74="Media",P74="Mayor"),AND(L74="Alta",P74="Moderado"),AND(L74="Alta",P74="Mayor"),AND(L74="Muy Alta",P74="Leve"),AND(L74="Muy Alta",P74="Menor"),AND(L74="Muy Alta",P74="Moderado"),AND(L74="Muy Alta",P74="Mayor")),"Alto",IF(OR(AND(L74="Muy Baja",P74="Catastrófico"),AND(L74="Baja",P74="Catastrófico"),AND(L74="Media",P74="Catastrófico"),AND(L74="Alta",P74="Catastrófico"),AND(L74="Muy Alta",P74="Catastrófico")),"Extremo",""))))</f>
        <v>Moderado</v>
      </c>
      <c r="S74" s="116">
        <v>1</v>
      </c>
      <c r="T74" s="93" t="s">
        <v>249</v>
      </c>
      <c r="U74" s="117" t="str">
        <f>IF(OR(V74="Preventivo",V74="Detectivo"),"Probabilidad",IF(V74="Correctivo","Impacto",""))</f>
        <v>Probabilidad</v>
      </c>
      <c r="V74" s="118" t="s">
        <v>13</v>
      </c>
      <c r="W74" s="118" t="s">
        <v>7</v>
      </c>
      <c r="X74" s="119" t="str">
        <f>IF(AND(V74="Preventivo",W74="Automático"),"50%",IF(AND(V74="Preventivo",W74="Manual"),"40%",IF(AND(V74="Detectivo",W74="Automático"),"40%",IF(AND(V74="Detectivo",W74="Manual"),"30%",IF(AND(V74="Correctivo",W74="Automático"),"35%",IF(AND(V74="Correctivo",W74="Manual"),"25%",""))))))</f>
        <v>30%</v>
      </c>
      <c r="Y74" s="118" t="s">
        <v>17</v>
      </c>
      <c r="Z74" s="118" t="s">
        <v>111</v>
      </c>
      <c r="AA74" s="120">
        <f>IFERROR(IF(U74="Probabilidad",(M74-(+M74*X74)),IF(U74="Impacto",M74,"")),"")</f>
        <v>0.42</v>
      </c>
      <c r="AB74" s="121" t="str">
        <f>IFERROR(IF(AA74="","",IF(AA74&lt;=0.2,"Muy Baja",IF(AA74&lt;=0.4,"Baja",IF(AA74&lt;=0.6,"Media",IF(AA74&lt;=0.8,"Alta","Muy Alta"))))),"")</f>
        <v>Media</v>
      </c>
      <c r="AC74" s="119">
        <f>+AA74</f>
        <v>0.42</v>
      </c>
      <c r="AD74" s="121" t="str">
        <f>IFERROR(IF(AE74="","",IF(AE74&lt;=0.2,"Leve",IF(AE74&lt;=0.4,"Menor",IF(AE74&lt;=0.6,"Moderado",IF(AE74&lt;=0.8,"Mayor","Catastrófico"))))),"")</f>
        <v>Menor</v>
      </c>
      <c r="AE74" s="119">
        <f>IFERROR(IF(U74="Impacto",(Q74-(+Q74*X74)),IF(U74="Probabilidad",Q74,"")),"")</f>
        <v>0.4</v>
      </c>
      <c r="AF74" s="122" t="str">
        <f>IFERROR(IF(OR(AND(AB74="Muy Baja",AD74="Leve"),AND(AB74="Muy Baja",AD74="Menor"),AND(AB74="Baja",AD74="Leve")),"Bajo",IF(OR(AND(AB74="Muy baja",AD74="Moderado"),AND(AB74="Baja",AD74="Menor"),AND(AB74="Baja",AD74="Moderado"),AND(AB74="Media",AD74="Leve"),AND(AB74="Media",AD74="Menor"),AND(AB74="Media",AD74="Moderado"),AND(AB74="Alta",AD74="Leve"),AND(AB74="Alta",AD74="Menor")),"Moderado",IF(OR(AND(AB74="Muy Baja",AD74="Mayor"),AND(AB74="Baja",AD74="Mayor"),AND(AB74="Media",AD74="Mayor"),AND(AB74="Alta",AD74="Moderado"),AND(AB74="Alta",AD74="Mayor"),AND(AB74="Muy Alta",AD74="Leve"),AND(AB74="Muy Alta",AD74="Menor"),AND(AB74="Muy Alta",AD74="Moderado"),AND(AB74="Muy Alta",AD74="Mayor")),"Alto",IF(OR(AND(AB74="Muy Baja",AD74="Catastrófico"),AND(AB74="Baja",AD74="Catastrófico"),AND(AB74="Media",AD74="Catastrófico"),AND(AB74="Alta",AD74="Catastrófico"),AND(AB74="Muy Alta",AD74="Catastrófico")),"Extremo","")))),"")</f>
        <v>Moderado</v>
      </c>
      <c r="AG74" s="118" t="s">
        <v>126</v>
      </c>
      <c r="AH74" s="93" t="s">
        <v>239</v>
      </c>
      <c r="AI74" s="113" t="s">
        <v>213</v>
      </c>
      <c r="AJ74" s="127" t="s">
        <v>238</v>
      </c>
      <c r="AK74" s="133">
        <v>45107</v>
      </c>
      <c r="AL74" s="134"/>
      <c r="AM74" s="132"/>
      <c r="AN74" s="132"/>
      <c r="AO74" s="131"/>
    </row>
    <row r="75" spans="1:41" ht="151.5" hidden="1" customHeight="1" x14ac:dyDescent="0.25">
      <c r="A75" s="191"/>
      <c r="B75" s="194"/>
      <c r="C75" s="196"/>
      <c r="D75" s="199"/>
      <c r="E75" s="182"/>
      <c r="F75" s="182"/>
      <c r="G75" s="202"/>
      <c r="H75" s="202"/>
      <c r="I75" s="202"/>
      <c r="J75" s="182"/>
      <c r="K75" s="184"/>
      <c r="L75" s="185"/>
      <c r="M75" s="186"/>
      <c r="N75" s="188"/>
      <c r="O75" s="186">
        <f>IF(NOT(ISERROR(MATCH(N75,_xlfn.ANCHORARRAY(J128),0))),M130&amp;"Por favor no seleccionar los criterios de impacto",N75)</f>
        <v>0</v>
      </c>
      <c r="P75" s="185"/>
      <c r="Q75" s="186"/>
      <c r="R75" s="189"/>
      <c r="S75" s="96">
        <v>2</v>
      </c>
      <c r="T75" s="70"/>
      <c r="U75" s="71" t="str">
        <f>IF(OR(V75="Preventivo",V75="Detectivo"),"Probabilidad",IF(V75="Correctivo","Impacto",""))</f>
        <v/>
      </c>
      <c r="V75" s="72"/>
      <c r="W75" s="72"/>
      <c r="X75" s="73" t="str">
        <f t="shared" ref="X75:X79" si="62">IF(AND(V75="Preventivo",W75="Automático"),"50%",IF(AND(V75="Preventivo",W75="Manual"),"40%",IF(AND(V75="Detectivo",W75="Automático"),"40%",IF(AND(V75="Detectivo",W75="Manual"),"30%",IF(AND(V75="Correctivo",W75="Automático"),"35%",IF(AND(V75="Correctivo",W75="Manual"),"25%",""))))))</f>
        <v/>
      </c>
      <c r="Y75" s="72"/>
      <c r="Z75" s="72"/>
      <c r="AA75" s="74" t="str">
        <f>IFERROR(IF(AND(U74="Probabilidad",U75="Probabilidad"),(AC74-(+AC74*X75)),IF(U75="Probabilidad",(M74-(+M74*X75)),IF(U75="Impacto",AC74,""))),"")</f>
        <v/>
      </c>
      <c r="AB75" s="75" t="str">
        <f t="shared" ref="AB75:AB79" si="63">IFERROR(IF(AA75="","",IF(AA75&lt;=0.2,"Muy Baja",IF(AA75&lt;=0.4,"Baja",IF(AA75&lt;=0.6,"Media",IF(AA75&lt;=0.8,"Alta","Muy Alta"))))),"")</f>
        <v/>
      </c>
      <c r="AC75" s="73" t="str">
        <f t="shared" ref="AC75:AC79" si="64">+AA75</f>
        <v/>
      </c>
      <c r="AD75" s="75" t="str">
        <f t="shared" ref="AD75:AD79" si="65">IFERROR(IF(AE75="","",IF(AE75&lt;=0.2,"Leve",IF(AE75&lt;=0.4,"Menor",IF(AE75&lt;=0.6,"Moderado",IF(AE75&lt;=0.8,"Mayor","Catastrófico"))))),"")</f>
        <v/>
      </c>
      <c r="AE75" s="73" t="str">
        <f>IFERROR(IF(AND(U74="Impacto",U75="Impacto"),(AE68-(+AE68*X75)),IF(U75="Impacto",($Q$51-(+$Q$51*X75)),IF(U75="Probabilidad",AE68,""))),"")</f>
        <v/>
      </c>
      <c r="AF75" s="76" t="str">
        <f t="shared" ref="AF75:AF76" si="66">IFERROR(IF(OR(AND(AB75="Muy Baja",AD75="Leve"),AND(AB75="Muy Baja",AD75="Menor"),AND(AB75="Baja",AD75="Leve")),"Bajo",IF(OR(AND(AB75="Muy baja",AD75="Moderado"),AND(AB75="Baja",AD75="Menor"),AND(AB75="Baja",AD75="Moderado"),AND(AB75="Media",AD75="Leve"),AND(AB75="Media",AD75="Menor"),AND(AB75="Media",AD75="Moderado"),AND(AB75="Alta",AD75="Leve"),AND(AB75="Alta",AD75="Menor")),"Moderado",IF(OR(AND(AB75="Muy Baja",AD75="Mayor"),AND(AB75="Baja",AD75="Mayor"),AND(AB75="Media",AD75="Mayor"),AND(AB75="Alta",AD75="Moderado"),AND(AB75="Alta",AD75="Mayor"),AND(AB75="Muy Alta",AD75="Leve"),AND(AB75="Muy Alta",AD75="Menor"),AND(AB75="Muy Alta",AD75="Moderado"),AND(AB75="Muy Alta",AD75="Mayor")),"Alto",IF(OR(AND(AB75="Muy Baja",AD75="Catastrófico"),AND(AB75="Baja",AD75="Catastrófico"),AND(AB75="Media",AD75="Catastrófico"),AND(AB75="Alta",AD75="Catastrófico"),AND(AB75="Muy Alta",AD75="Catastrófico")),"Extremo","")))),"")</f>
        <v/>
      </c>
      <c r="AG75" s="72"/>
      <c r="AH75" s="77"/>
      <c r="AI75" s="78"/>
      <c r="AJ75" s="79"/>
      <c r="AK75" s="79"/>
      <c r="AL75" s="77"/>
      <c r="AM75" s="129"/>
      <c r="AN75" s="129"/>
      <c r="AO75" s="78"/>
    </row>
    <row r="76" spans="1:41" ht="151.5" hidden="1" customHeight="1" x14ac:dyDescent="0.25">
      <c r="A76" s="191"/>
      <c r="B76" s="194"/>
      <c r="C76" s="196"/>
      <c r="D76" s="199"/>
      <c r="E76" s="182"/>
      <c r="F76" s="182"/>
      <c r="G76" s="202"/>
      <c r="H76" s="202"/>
      <c r="I76" s="202"/>
      <c r="J76" s="182"/>
      <c r="K76" s="184"/>
      <c r="L76" s="185"/>
      <c r="M76" s="186"/>
      <c r="N76" s="188"/>
      <c r="O76" s="186">
        <f>IF(NOT(ISERROR(MATCH(N76,_xlfn.ANCHORARRAY(J129),0))),M131&amp;"Por favor no seleccionar los criterios de impacto",N76)</f>
        <v>0</v>
      </c>
      <c r="P76" s="185"/>
      <c r="Q76" s="186"/>
      <c r="R76" s="189"/>
      <c r="S76" s="96">
        <v>3</v>
      </c>
      <c r="T76" s="80"/>
      <c r="U76" s="71" t="str">
        <f>IF(OR(V76="Preventivo",V76="Detectivo"),"Probabilidad",IF(V76="Correctivo","Impacto",""))</f>
        <v/>
      </c>
      <c r="V76" s="72"/>
      <c r="W76" s="72"/>
      <c r="X76" s="73" t="str">
        <f t="shared" si="62"/>
        <v/>
      </c>
      <c r="Y76" s="72"/>
      <c r="Z76" s="72"/>
      <c r="AA76" s="74" t="str">
        <f>IFERROR(IF(AND(U75="Probabilidad",U76="Probabilidad"),(AC75-(+AC75*X76)),IF(AND(U75="Impacto",U76="Probabilidad"),(AC74-(+AC74*X76)),IF(U76="Impacto",AC75,""))),"")</f>
        <v/>
      </c>
      <c r="AB76" s="75" t="str">
        <f t="shared" si="63"/>
        <v/>
      </c>
      <c r="AC76" s="73" t="str">
        <f t="shared" si="64"/>
        <v/>
      </c>
      <c r="AD76" s="75" t="str">
        <f t="shared" si="65"/>
        <v/>
      </c>
      <c r="AE76" s="73" t="str">
        <f>IFERROR(IF(AND(U75="Impacto",U76="Impacto"),(AE75-(+AE75*X76)),IF(AND(U75="Probabilidad",U76="Impacto"),(AE74-(+AE74*X76)),IF(U76="Probabilidad",AE75,""))),"")</f>
        <v/>
      </c>
      <c r="AF76" s="76" t="str">
        <f t="shared" si="66"/>
        <v/>
      </c>
      <c r="AG76" s="72"/>
      <c r="AH76" s="77"/>
      <c r="AI76" s="78"/>
      <c r="AJ76" s="79"/>
      <c r="AK76" s="79"/>
      <c r="AL76" s="77"/>
      <c r="AM76" s="129"/>
      <c r="AN76" s="129"/>
      <c r="AO76" s="78"/>
    </row>
    <row r="77" spans="1:41" ht="151.5" hidden="1" customHeight="1" x14ac:dyDescent="0.25">
      <c r="A77" s="191"/>
      <c r="B77" s="194"/>
      <c r="C77" s="196"/>
      <c r="D77" s="199"/>
      <c r="E77" s="182"/>
      <c r="F77" s="182"/>
      <c r="G77" s="202"/>
      <c r="H77" s="202"/>
      <c r="I77" s="202"/>
      <c r="J77" s="182"/>
      <c r="K77" s="184"/>
      <c r="L77" s="185"/>
      <c r="M77" s="186"/>
      <c r="N77" s="188"/>
      <c r="O77" s="186">
        <f>IF(NOT(ISERROR(MATCH(N77,_xlfn.ANCHORARRAY(J130),0))),M132&amp;"Por favor no seleccionar los criterios de impacto",N77)</f>
        <v>0</v>
      </c>
      <c r="P77" s="185"/>
      <c r="Q77" s="186"/>
      <c r="R77" s="189"/>
      <c r="S77" s="96">
        <v>4</v>
      </c>
      <c r="T77" s="70"/>
      <c r="U77" s="71" t="str">
        <f t="shared" ref="U77:U79" si="67">IF(OR(V77="Preventivo",V77="Detectivo"),"Probabilidad",IF(V77="Correctivo","Impacto",""))</f>
        <v/>
      </c>
      <c r="V77" s="72"/>
      <c r="W77" s="72"/>
      <c r="X77" s="73" t="str">
        <f t="shared" si="62"/>
        <v/>
      </c>
      <c r="Y77" s="72"/>
      <c r="Z77" s="72"/>
      <c r="AA77" s="74" t="str">
        <f>IFERROR(IF(AND(U76="Probabilidad",U77="Probabilidad"),(AC76-(+AC76*X77)),IF(AND(U76="Impacto",U77="Probabilidad"),(AC75-(+AC75*X77)),IF(U77="Impacto",AC76,""))),"")</f>
        <v/>
      </c>
      <c r="AB77" s="75" t="str">
        <f t="shared" si="63"/>
        <v/>
      </c>
      <c r="AC77" s="73" t="str">
        <f t="shared" si="64"/>
        <v/>
      </c>
      <c r="AD77" s="75" t="str">
        <f t="shared" si="65"/>
        <v/>
      </c>
      <c r="AE77" s="73" t="str">
        <f>IFERROR(IF(AND(U76="Impacto",U77="Impacto"),(AE76-(+AE76*X77)),IF(AND(U76="Probabilidad",U77="Impacto"),(AE75-(+AE75*X77)),IF(U77="Probabilidad",AE76,""))),"")</f>
        <v/>
      </c>
      <c r="AF77" s="76" t="str">
        <f>IFERROR(IF(OR(AND(AB77="Muy Baja",AD77="Leve"),AND(AB77="Muy Baja",AD77="Menor"),AND(AB77="Baja",AD77="Leve")),"Bajo",IF(OR(AND(AB77="Muy baja",AD77="Moderado"),AND(AB77="Baja",AD77="Menor"),AND(AB77="Baja",AD77="Moderado"),AND(AB77="Media",AD77="Leve"),AND(AB77="Media",AD77="Menor"),AND(AB77="Media",AD77="Moderado"),AND(AB77="Alta",AD77="Leve"),AND(AB77="Alta",AD77="Menor")),"Moderado",IF(OR(AND(AB77="Muy Baja",AD77="Mayor"),AND(AB77="Baja",AD77="Mayor"),AND(AB77="Media",AD77="Mayor"),AND(AB77="Alta",AD77="Moderado"),AND(AB77="Alta",AD77="Mayor"),AND(AB77="Muy Alta",AD77="Leve"),AND(AB77="Muy Alta",AD77="Menor"),AND(AB77="Muy Alta",AD77="Moderado"),AND(AB77="Muy Alta",AD77="Mayor")),"Alto",IF(OR(AND(AB77="Muy Baja",AD77="Catastrófico"),AND(AB77="Baja",AD77="Catastrófico"),AND(AB77="Media",AD77="Catastrófico"),AND(AB77="Alta",AD77="Catastrófico"),AND(AB77="Muy Alta",AD77="Catastrófico")),"Extremo","")))),"")</f>
        <v/>
      </c>
      <c r="AG77" s="72"/>
      <c r="AH77" s="77"/>
      <c r="AI77" s="78"/>
      <c r="AJ77" s="79"/>
      <c r="AK77" s="79"/>
      <c r="AL77" s="77"/>
      <c r="AM77" s="129"/>
      <c r="AN77" s="129"/>
      <c r="AO77" s="78"/>
    </row>
    <row r="78" spans="1:41" ht="151.5" hidden="1" customHeight="1" x14ac:dyDescent="0.25">
      <c r="A78" s="191"/>
      <c r="B78" s="194"/>
      <c r="C78" s="196"/>
      <c r="D78" s="199"/>
      <c r="E78" s="182"/>
      <c r="F78" s="182"/>
      <c r="G78" s="202"/>
      <c r="H78" s="202"/>
      <c r="I78" s="202"/>
      <c r="J78" s="182"/>
      <c r="K78" s="184"/>
      <c r="L78" s="185"/>
      <c r="M78" s="186"/>
      <c r="N78" s="188"/>
      <c r="O78" s="186">
        <f>IF(NOT(ISERROR(MATCH(N78,_xlfn.ANCHORARRAY(J131),0))),M133&amp;"Por favor no seleccionar los criterios de impacto",N78)</f>
        <v>0</v>
      </c>
      <c r="P78" s="185"/>
      <c r="Q78" s="186"/>
      <c r="R78" s="189"/>
      <c r="S78" s="96">
        <v>5</v>
      </c>
      <c r="T78" s="70"/>
      <c r="U78" s="71" t="str">
        <f t="shared" si="67"/>
        <v/>
      </c>
      <c r="V78" s="72"/>
      <c r="W78" s="72"/>
      <c r="X78" s="73" t="str">
        <f t="shared" si="62"/>
        <v/>
      </c>
      <c r="Y78" s="72"/>
      <c r="Z78" s="72"/>
      <c r="AA78" s="74" t="str">
        <f>IFERROR(IF(AND(U77="Probabilidad",U78="Probabilidad"),(AC77-(+AC77*X78)),IF(AND(U77="Impacto",U78="Probabilidad"),(AC76-(+AC76*X78)),IF(U78="Impacto",AC77,""))),"")</f>
        <v/>
      </c>
      <c r="AB78" s="75" t="str">
        <f t="shared" si="63"/>
        <v/>
      </c>
      <c r="AC78" s="73" t="str">
        <f t="shared" si="64"/>
        <v/>
      </c>
      <c r="AD78" s="75" t="str">
        <f t="shared" si="65"/>
        <v/>
      </c>
      <c r="AE78" s="73" t="str">
        <f>IFERROR(IF(AND(U77="Impacto",U78="Impacto"),(AE77-(+AE77*X78)),IF(AND(U77="Probabilidad",U78="Impacto"),(AE76-(+AE76*X78)),IF(U78="Probabilidad",AE77,""))),"")</f>
        <v/>
      </c>
      <c r="AF78" s="76" t="str">
        <f t="shared" ref="AF78:AF79" si="68">IFERROR(IF(OR(AND(AB78="Muy Baja",AD78="Leve"),AND(AB78="Muy Baja",AD78="Menor"),AND(AB78="Baja",AD78="Leve")),"Bajo",IF(OR(AND(AB78="Muy baja",AD78="Moderado"),AND(AB78="Baja",AD78="Menor"),AND(AB78="Baja",AD78="Moderado"),AND(AB78="Media",AD78="Leve"),AND(AB78="Media",AD78="Menor"),AND(AB78="Media",AD78="Moderado"),AND(AB78="Alta",AD78="Leve"),AND(AB78="Alta",AD78="Menor")),"Moderado",IF(OR(AND(AB78="Muy Baja",AD78="Mayor"),AND(AB78="Baja",AD78="Mayor"),AND(AB78="Media",AD78="Mayor"),AND(AB78="Alta",AD78="Moderado"),AND(AB78="Alta",AD78="Mayor"),AND(AB78="Muy Alta",AD78="Leve"),AND(AB78="Muy Alta",AD78="Menor"),AND(AB78="Muy Alta",AD78="Moderado"),AND(AB78="Muy Alta",AD78="Mayor")),"Alto",IF(OR(AND(AB78="Muy Baja",AD78="Catastrófico"),AND(AB78="Baja",AD78="Catastrófico"),AND(AB78="Media",AD78="Catastrófico"),AND(AB78="Alta",AD78="Catastrófico"),AND(AB78="Muy Alta",AD78="Catastrófico")),"Extremo","")))),"")</f>
        <v/>
      </c>
      <c r="AG78" s="72"/>
      <c r="AH78" s="77"/>
      <c r="AI78" s="78"/>
      <c r="AJ78" s="79"/>
      <c r="AK78" s="79"/>
      <c r="AL78" s="77"/>
      <c r="AM78" s="129"/>
      <c r="AN78" s="129"/>
      <c r="AO78" s="78"/>
    </row>
    <row r="79" spans="1:41" ht="29.25" hidden="1" customHeight="1" x14ac:dyDescent="0.25">
      <c r="A79" s="192"/>
      <c r="B79" s="195"/>
      <c r="C79" s="197"/>
      <c r="D79" s="200"/>
      <c r="E79" s="183"/>
      <c r="F79" s="183"/>
      <c r="G79" s="203"/>
      <c r="H79" s="203"/>
      <c r="I79" s="203"/>
      <c r="J79" s="183"/>
      <c r="K79" s="184"/>
      <c r="L79" s="185"/>
      <c r="M79" s="186"/>
      <c r="N79" s="188"/>
      <c r="O79" s="186">
        <f>IF(NOT(ISERROR(MATCH(N79,_xlfn.ANCHORARRAY(J132),0))),M134&amp;"Por favor no seleccionar los criterios de impacto",N79)</f>
        <v>0</v>
      </c>
      <c r="P79" s="185"/>
      <c r="Q79" s="186"/>
      <c r="R79" s="189"/>
      <c r="S79" s="96">
        <v>6</v>
      </c>
      <c r="T79" s="70"/>
      <c r="U79" s="71" t="str">
        <f t="shared" si="67"/>
        <v/>
      </c>
      <c r="V79" s="72"/>
      <c r="W79" s="72"/>
      <c r="X79" s="73" t="str">
        <f t="shared" si="62"/>
        <v/>
      </c>
      <c r="Y79" s="72"/>
      <c r="Z79" s="72"/>
      <c r="AA79" s="74" t="str">
        <f>IFERROR(IF(AND(U78="Probabilidad",U79="Probabilidad"),(AC78-(+AC78*X79)),IF(AND(U78="Impacto",U79="Probabilidad"),(AC77-(+AC77*X79)),IF(U79="Impacto",AC78,""))),"")</f>
        <v/>
      </c>
      <c r="AB79" s="75" t="str">
        <f t="shared" si="63"/>
        <v/>
      </c>
      <c r="AC79" s="73" t="str">
        <f t="shared" si="64"/>
        <v/>
      </c>
      <c r="AD79" s="75" t="str">
        <f t="shared" si="65"/>
        <v/>
      </c>
      <c r="AE79" s="73" t="str">
        <f>IFERROR(IF(AND(U78="Impacto",U79="Impacto"),(AE78-(+AE78*X79)),IF(AND(U78="Probabilidad",U79="Impacto"),(AE77-(+AE77*X79)),IF(U79="Probabilidad",AE78,""))),"")</f>
        <v/>
      </c>
      <c r="AF79" s="76" t="str">
        <f t="shared" si="68"/>
        <v/>
      </c>
      <c r="AG79" s="72"/>
      <c r="AH79" s="77"/>
      <c r="AI79" s="78"/>
      <c r="AJ79" s="79"/>
      <c r="AK79" s="79"/>
      <c r="AL79" s="77"/>
      <c r="AM79" s="129"/>
      <c r="AN79" s="129"/>
      <c r="AO79" s="78"/>
    </row>
    <row r="80" spans="1:41" s="3" customFormat="1" ht="151.19999999999999" customHeight="1" x14ac:dyDescent="0.3">
      <c r="A80" s="167">
        <v>10</v>
      </c>
      <c r="B80" s="170" t="s">
        <v>178</v>
      </c>
      <c r="C80" s="170" t="s">
        <v>175</v>
      </c>
      <c r="D80" s="173" t="s">
        <v>122</v>
      </c>
      <c r="E80" s="173" t="s">
        <v>260</v>
      </c>
      <c r="F80" s="173" t="s">
        <v>270</v>
      </c>
      <c r="G80" s="173" t="s">
        <v>166</v>
      </c>
      <c r="H80" s="173" t="s">
        <v>114</v>
      </c>
      <c r="I80" s="173" t="s">
        <v>192</v>
      </c>
      <c r="J80" s="155" t="s">
        <v>271</v>
      </c>
      <c r="K80" s="179">
        <v>180</v>
      </c>
      <c r="L80" s="156" t="str">
        <f>IF(K80&lt;=0,"",IF(K80&lt;=2,"Muy Baja",IF(K80&lt;=24,"Baja",IF(K80&lt;=500,"Media",IF(K80&lt;=5000,"Alta","Muy Alta")))))</f>
        <v>Media</v>
      </c>
      <c r="M80" s="177">
        <f>IF(L80="","",IF(L80="Muy Baja",0.2,IF(L80="Baja",0.4,IF(L80="Media",0.6,IF(L80="Alta",0.8,IF(L80="Muy Alta",1,))))))</f>
        <v>0.6</v>
      </c>
      <c r="N80" s="164" t="s">
        <v>143</v>
      </c>
      <c r="O80" s="177" t="str">
        <f>IF(NOT(ISERROR(MATCH(N80,'Tabla Impacto'!$B$221:$B$223,0))),'Tabla Impacto'!$F$223&amp;"Por favor no seleccionar los criterios de impacto(Afectación Económica o presupuestal y Pérdida Reputacional)",N80)</f>
        <v xml:space="preserve">     El riesgo afecta la imagen de la entidad internamente, de conocimiento general, nivel interno, de junta dircetiva y accionistas y/o de provedores</v>
      </c>
      <c r="P80" s="176" t="str">
        <f>IF(OR(O80='Tabla Impacto'!$C$11,O80='Tabla Impacto'!$D$11),"Leve",IF(OR(O80='Tabla Impacto'!$C$12,O80='Tabla Impacto'!$D$12),"Menor",IF(OR(O80='Tabla Impacto'!$C$13,O80='Tabla Impacto'!$D$13),"Moderado",IF(OR(O80='Tabla Impacto'!$C$14,O80='Tabla Impacto'!$D$14),"Mayor",IF(OR(O80='Tabla Impacto'!$C$15,O80='Tabla Impacto'!$D$15),"Catastrófico","")))))</f>
        <v>Menor</v>
      </c>
      <c r="Q80" s="177">
        <f>IF(P80="","",IF(P80="Leve",0.2,IF(P80="Menor",0.4,IF(P80="Moderado",0.6,IF(P80="Mayor",0.8,IF(P80="Catastrófico",1,))))))</f>
        <v>0.4</v>
      </c>
      <c r="R80" s="180" t="str">
        <f>IF(OR(AND(L80="Muy Baja",P80="Leve"),AND(L80="Muy Baja",P80="Menor"),AND(L80="Baja",P80="Leve")),"Bajo",IF(OR(AND(L80="Muy baja",P80="Moderado"),AND(L80="Baja",P80="Menor"),AND(L80="Baja",P80="Moderado"),AND(L80="Media",P80="Leve"),AND(L80="Media",P80="Menor"),AND(L80="Media",P80="Moderado"),AND(L80="Alta",P80="Leve"),AND(L80="Alta",P80="Menor")),"Moderado",IF(OR(AND(L80="Muy Baja",P80="Mayor"),AND(L80="Baja",P80="Mayor"),AND(L80="Media",P80="Mayor"),AND(L80="Alta",P80="Moderado"),AND(L80="Alta",P80="Mayor"),AND(L80="Muy Alta",P80="Leve"),AND(L80="Muy Alta",P80="Menor"),AND(L80="Muy Alta",P80="Moderado"),AND(L80="Muy Alta",P80="Mayor")),"Alto",IF(OR(AND(L80="Muy Baja",P80="Catastrófico"),AND(L80="Baja",P80="Catastrófico"),AND(L80="Media",P80="Catastrófico"),AND(L80="Alta",P80="Catastrófico"),AND(L80="Muy Alta",P80="Catastrófico")),"Extremo",""))))</f>
        <v>Moderado</v>
      </c>
      <c r="S80" s="153">
        <v>1</v>
      </c>
      <c r="T80" s="93" t="s">
        <v>269</v>
      </c>
      <c r="U80" s="87" t="s">
        <v>2</v>
      </c>
      <c r="V80" s="88" t="s">
        <v>12</v>
      </c>
      <c r="W80" s="88" t="s">
        <v>261</v>
      </c>
      <c r="X80" s="89" t="str">
        <f>IF(AND(V80="Preventivo",W80="Automático"),"50%",IF(AND(V80="Preventivo",W80="Manual"),"40%",IF(AND(V80="Detectivo",W80="Automático"),"40%",IF(AND(V80="Detectivo",W80="Manual"),"30%",IF(AND(V80="Correctivo",W80="Automático"),"35%",IF(AND(V80="Correctivo",W80="Manual"),"25%",""))))))</f>
        <v>40%</v>
      </c>
      <c r="Y80" s="88" t="s">
        <v>17</v>
      </c>
      <c r="Z80" s="88" t="s">
        <v>111</v>
      </c>
      <c r="AA80" s="90">
        <f>IFERROR(IF(U80="Probabilidad",(M80-(+M80*X80)),IF(U80="Impacto",M80,"")),"")</f>
        <v>0.36</v>
      </c>
      <c r="AB80" s="157" t="str">
        <f>IFERROR(IF(AA80="","",IF(AA80&lt;=0.2,"Muy Baja",IF(AA80&lt;=0.4,"Baja",IF(AA80&lt;=0.6,"Media",IF(AA80&lt;=0.8,"Alta","Muy Alta"))))),"")</f>
        <v>Baja</v>
      </c>
      <c r="AC80" s="89">
        <f>+AA80</f>
        <v>0.36</v>
      </c>
      <c r="AD80" s="157" t="str">
        <f>IFERROR(IF(AE80="","",IF(AE80&lt;=0.2,"Leve",IF(AE80&lt;=0.4,"Menor",IF(AE80&lt;=0.6,"Moderado",IF(AE80&lt;=0.8,"Mayor","Catastrófico"))))),"")</f>
        <v>Menor</v>
      </c>
      <c r="AE80" s="89">
        <f>IFERROR(IF(U80="Impacto",(Q80-(+Q80*X80)),IF(U80="Probabilidad",Q80,"")),"")</f>
        <v>0.4</v>
      </c>
      <c r="AF80" s="92" t="str">
        <f>IFERROR(IF(OR(AND(AB80="Muy Baja",AD80="Leve"),AND(AB80="Muy Baja",AD80="Menor"),AND(AB80="Baja",AD80="Leve")),"Bajo",IF(OR(AND(AB80="Muy baja",AD80="Moderado"),AND(AB80="Baja",AD80="Menor"),AND(AB80="Baja",AD80="Moderado"),AND(AB80="Media",AD80="Leve"),AND(AB80="Media",AD80="Menor"),AND(AB80="Media",AD80="Moderado"),AND(AB80="Alta",AD80="Leve"),AND(AB80="Alta",AD80="Menor")),"Moderado",IF(OR(AND(AB80="Muy Baja",AD80="Mayor"),AND(AB80="Baja",AD80="Mayor"),AND(AB80="Media",AD80="Mayor"),AND(AB80="Alta",AD80="Moderado"),AND(AB80="Alta",AD80="Mayor"),AND(AB80="Muy Alta",AD80="Leve"),AND(AB80="Muy Alta",AD80="Menor"),AND(AB80="Muy Alta",AD80="Moderado"),AND(AB80="Muy Alta",AD80="Mayor")),"Alto",IF(OR(AND(AB80="Muy Baja",AD80="Catastrófico"),AND(AB80="Baja",AD80="Catastrófico"),AND(AB80="Media",AD80="Catastrófico"),AND(AB80="Alta",AD80="Catastrófico"),AND(AB80="Muy Alta",AD80="Catastrófico")),"Extremo","")))),"")</f>
        <v>Moderado</v>
      </c>
      <c r="AG80" s="88" t="s">
        <v>126</v>
      </c>
      <c r="AH80" s="93" t="s">
        <v>264</v>
      </c>
      <c r="AI80" s="132" t="s">
        <v>265</v>
      </c>
      <c r="AJ80" s="135">
        <v>45350</v>
      </c>
      <c r="AK80" s="135">
        <v>45107</v>
      </c>
      <c r="AL80" s="158"/>
      <c r="AM80" s="132"/>
      <c r="AN80" s="132"/>
      <c r="AO80" s="152"/>
    </row>
    <row r="81" spans="1:41" ht="151.5" hidden="1" customHeight="1" x14ac:dyDescent="0.25">
      <c r="A81" s="168"/>
      <c r="B81" s="171"/>
      <c r="C81" s="171"/>
      <c r="D81" s="174"/>
      <c r="E81" s="174"/>
      <c r="F81" s="174"/>
      <c r="G81" s="174"/>
      <c r="H81" s="174"/>
      <c r="I81" s="174"/>
      <c r="J81" s="148"/>
      <c r="K81" s="179"/>
      <c r="L81" s="147"/>
      <c r="M81" s="177"/>
      <c r="N81" s="165"/>
      <c r="O81" s="177">
        <f>IF(NOT(ISERROR(MATCH(N81,_xlfn.ANCHORARRAY(J134),0))),M136&amp;"Por favor no seleccionar los criterios de impacto",N81)</f>
        <v>0</v>
      </c>
      <c r="P81" s="176"/>
      <c r="Q81" s="177"/>
      <c r="R81" s="180"/>
      <c r="S81" s="69">
        <v>2</v>
      </c>
      <c r="T81" s="70"/>
      <c r="U81" s="71" t="str">
        <f>IF(OR(V81="Preventivo",V81="Detectivo"),"Probabilidad",IF(V81="Correctivo","Impacto",""))</f>
        <v/>
      </c>
      <c r="V81" s="72"/>
      <c r="W81" s="72"/>
      <c r="X81" s="73" t="str">
        <f t="shared" ref="X81:X88" si="69">IF(AND(V81="Preventivo",W81="Automático"),"50%",IF(AND(V81="Preventivo",W81="Manual"),"40%",IF(AND(V81="Detectivo",W81="Automático"),"40%",IF(AND(V81="Detectivo",W81="Manual"),"30%",IF(AND(V81="Correctivo",W81="Automático"),"35%",IF(AND(V81="Correctivo",W81="Manual"),"25%",""))))))</f>
        <v/>
      </c>
      <c r="Y81" s="72"/>
      <c r="Z81" s="72"/>
      <c r="AA81" s="74" t="str">
        <f>IFERROR(IF(AND(U80="Probabilidad",U81="Probabilidad"),(AC80-(+AC80*X81)),IF(U81="Probabilidad",(M80-(+M80*X81)),IF(U81="Impacto",AC80,""))),"")</f>
        <v/>
      </c>
      <c r="AB81" s="75" t="str">
        <f t="shared" ref="AB81:AB88" si="70">IFERROR(IF(AA81="","",IF(AA81&lt;=0.2,"Muy Baja",IF(AA81&lt;=0.4,"Baja",IF(AA81&lt;=0.6,"Media",IF(AA81&lt;=0.8,"Alta","Muy Alta"))))),"")</f>
        <v/>
      </c>
      <c r="AC81" s="73" t="str">
        <f t="shared" ref="AC81:AC88" si="71">+AA81</f>
        <v/>
      </c>
      <c r="AD81" s="75" t="str">
        <f t="shared" ref="AD81:AD88" si="72">IFERROR(IF(AE81="","",IF(AE81&lt;=0.2,"Leve",IF(AE81&lt;=0.4,"Menor",IF(AE81&lt;=0.6,"Moderado",IF(AE81&lt;=0.8,"Mayor","Catastrófico"))))),"")</f>
        <v/>
      </c>
      <c r="AE81" s="73" t="str">
        <f>IFERROR(IF(AND(U80="Impacto",U81="Impacto"),(AE74-(+AE74*X81)),IF(U81="Impacto",($Q$51-(+$Q$51*X81)),IF(U81="Probabilidad",AE74,""))),"")</f>
        <v/>
      </c>
      <c r="AF81" s="76" t="str">
        <f t="shared" ref="AF81:AF82" si="73">IFERROR(IF(OR(AND(AB81="Muy Baja",AD81="Leve"),AND(AB81="Muy Baja",AD81="Menor"),AND(AB81="Baja",AD81="Leve")),"Bajo",IF(OR(AND(AB81="Muy baja",AD81="Moderado"),AND(AB81="Baja",AD81="Menor"),AND(AB81="Baja",AD81="Moderado"),AND(AB81="Media",AD81="Leve"),AND(AB81="Media",AD81="Menor"),AND(AB81="Media",AD81="Moderado"),AND(AB81="Alta",AD81="Leve"),AND(AB81="Alta",AD81="Menor")),"Moderado",IF(OR(AND(AB81="Muy Baja",AD81="Mayor"),AND(AB81="Baja",AD81="Mayor"),AND(AB81="Media",AD81="Mayor"),AND(AB81="Alta",AD81="Moderado"),AND(AB81="Alta",AD81="Mayor"),AND(AB81="Muy Alta",AD81="Leve"),AND(AB81="Muy Alta",AD81="Menor"),AND(AB81="Muy Alta",AD81="Moderado"),AND(AB81="Muy Alta",AD81="Mayor")),"Alto",IF(OR(AND(AB81="Muy Baja",AD81="Catastrófico"),AND(AB81="Baja",AD81="Catastrófico"),AND(AB81="Media",AD81="Catastrófico"),AND(AB81="Alta",AD81="Catastrófico"),AND(AB81="Muy Alta",AD81="Catastrófico")),"Extremo","")))),"")</f>
        <v/>
      </c>
      <c r="AG81" s="72"/>
      <c r="AH81" s="146" t="s">
        <v>262</v>
      </c>
      <c r="AI81" s="78"/>
      <c r="AJ81" s="79"/>
      <c r="AK81" s="79"/>
      <c r="AL81" s="77"/>
      <c r="AM81" s="129"/>
      <c r="AN81" s="129"/>
      <c r="AO81" s="78"/>
    </row>
    <row r="82" spans="1:41" ht="151.5" hidden="1" customHeight="1" x14ac:dyDescent="0.25">
      <c r="A82" s="168"/>
      <c r="B82" s="171"/>
      <c r="C82" s="171"/>
      <c r="D82" s="174"/>
      <c r="E82" s="174"/>
      <c r="F82" s="174"/>
      <c r="G82" s="174"/>
      <c r="H82" s="174"/>
      <c r="I82" s="174"/>
      <c r="J82" s="148"/>
      <c r="K82" s="179"/>
      <c r="L82" s="147"/>
      <c r="M82" s="177"/>
      <c r="N82" s="165"/>
      <c r="O82" s="177">
        <f>IF(NOT(ISERROR(MATCH(N82,_xlfn.ANCHORARRAY(J135),0))),M137&amp;"Por favor no seleccionar los criterios de impacto",N82)</f>
        <v>0</v>
      </c>
      <c r="P82" s="176"/>
      <c r="Q82" s="177"/>
      <c r="R82" s="180"/>
      <c r="S82" s="69">
        <v>3</v>
      </c>
      <c r="T82" s="80"/>
      <c r="U82" s="71" t="str">
        <f>IF(OR(V82="Preventivo",V82="Detectivo"),"Probabilidad",IF(V82="Correctivo","Impacto",""))</f>
        <v/>
      </c>
      <c r="V82" s="72"/>
      <c r="W82" s="72"/>
      <c r="X82" s="73" t="str">
        <f t="shared" si="69"/>
        <v/>
      </c>
      <c r="Y82" s="72"/>
      <c r="Z82" s="72"/>
      <c r="AA82" s="74" t="str">
        <f>IFERROR(IF(AND(U81="Probabilidad",U82="Probabilidad"),(AC81-(+AC81*X82)),IF(AND(U81="Impacto",U82="Probabilidad"),(AC80-(+AC80*X82)),IF(U82="Impacto",AC81,""))),"")</f>
        <v/>
      </c>
      <c r="AB82" s="75" t="str">
        <f t="shared" si="70"/>
        <v/>
      </c>
      <c r="AC82" s="73" t="str">
        <f t="shared" si="71"/>
        <v/>
      </c>
      <c r="AD82" s="75" t="str">
        <f t="shared" si="72"/>
        <v/>
      </c>
      <c r="AE82" s="73" t="str">
        <f>IFERROR(IF(AND(U81="Impacto",U82="Impacto"),(AE81-(+AE81*X82)),IF(AND(U81="Probabilidad",U82="Impacto"),(AE80-(+AE80*X82)),IF(U82="Probabilidad",AE81,""))),"")</f>
        <v/>
      </c>
      <c r="AF82" s="76" t="str">
        <f t="shared" si="73"/>
        <v/>
      </c>
      <c r="AG82" s="72"/>
      <c r="AH82" s="77"/>
      <c r="AI82" s="78"/>
      <c r="AJ82" s="79"/>
      <c r="AK82" s="79"/>
      <c r="AL82" s="77"/>
      <c r="AM82" s="129"/>
      <c r="AN82" s="129"/>
      <c r="AO82" s="78"/>
    </row>
    <row r="83" spans="1:41" ht="151.5" hidden="1" customHeight="1" x14ac:dyDescent="0.25">
      <c r="A83" s="168"/>
      <c r="B83" s="171"/>
      <c r="C83" s="171"/>
      <c r="D83" s="174"/>
      <c r="E83" s="174"/>
      <c r="F83" s="174"/>
      <c r="G83" s="174"/>
      <c r="H83" s="174"/>
      <c r="I83" s="174"/>
      <c r="J83" s="148"/>
      <c r="K83" s="179"/>
      <c r="L83" s="147"/>
      <c r="M83" s="177"/>
      <c r="N83" s="165"/>
      <c r="O83" s="177">
        <f>IF(NOT(ISERROR(MATCH(N83,_xlfn.ANCHORARRAY(J136),0))),M138&amp;"Por favor no seleccionar los criterios de impacto",N83)</f>
        <v>0</v>
      </c>
      <c r="P83" s="176"/>
      <c r="Q83" s="177"/>
      <c r="R83" s="180"/>
      <c r="S83" s="69">
        <v>4</v>
      </c>
      <c r="T83" s="70"/>
      <c r="U83" s="71" t="str">
        <f t="shared" ref="U83:U88" si="74">IF(OR(V83="Preventivo",V83="Detectivo"),"Probabilidad",IF(V83="Correctivo","Impacto",""))</f>
        <v/>
      </c>
      <c r="V83" s="72"/>
      <c r="W83" s="72"/>
      <c r="X83" s="73" t="str">
        <f t="shared" si="69"/>
        <v/>
      </c>
      <c r="Y83" s="72"/>
      <c r="Z83" s="72"/>
      <c r="AA83" s="74" t="str">
        <f>IFERROR(IF(AND(U82="Probabilidad",U83="Probabilidad"),(AC82-(+AC82*X83)),IF(AND(U82="Impacto",U83="Probabilidad"),(AC81-(+AC81*X83)),IF(U83="Impacto",AC82,""))),"")</f>
        <v/>
      </c>
      <c r="AB83" s="75" t="str">
        <f t="shared" si="70"/>
        <v/>
      </c>
      <c r="AC83" s="73" t="str">
        <f t="shared" si="71"/>
        <v/>
      </c>
      <c r="AD83" s="75" t="str">
        <f t="shared" si="72"/>
        <v/>
      </c>
      <c r="AE83" s="73" t="str">
        <f>IFERROR(IF(AND(U82="Impacto",U83="Impacto"),(AE82-(+AE82*X83)),IF(AND(U82="Probabilidad",U83="Impacto"),(AE81-(+AE81*X83)),IF(U83="Probabilidad",AE82,""))),"")</f>
        <v/>
      </c>
      <c r="AF83" s="76" t="str">
        <f>IFERROR(IF(OR(AND(AB83="Muy Baja",AD83="Leve"),AND(AB83="Muy Baja",AD83="Menor"),AND(AB83="Baja",AD83="Leve")),"Bajo",IF(OR(AND(AB83="Muy baja",AD83="Moderado"),AND(AB83="Baja",AD83="Menor"),AND(AB83="Baja",AD83="Moderado"),AND(AB83="Media",AD83="Leve"),AND(AB83="Media",AD83="Menor"),AND(AB83="Media",AD83="Moderado"),AND(AB83="Alta",AD83="Leve"),AND(AB83="Alta",AD83="Menor")),"Moderado",IF(OR(AND(AB83="Muy Baja",AD83="Mayor"),AND(AB83="Baja",AD83="Mayor"),AND(AB83="Media",AD83="Mayor"),AND(AB83="Alta",AD83="Moderado"),AND(AB83="Alta",AD83="Mayor"),AND(AB83="Muy Alta",AD83="Leve"),AND(AB83="Muy Alta",AD83="Menor"),AND(AB83="Muy Alta",AD83="Moderado"),AND(AB83="Muy Alta",AD83="Mayor")),"Alto",IF(OR(AND(AB83="Muy Baja",AD83="Catastrófico"),AND(AB83="Baja",AD83="Catastrófico"),AND(AB83="Media",AD83="Catastrófico"),AND(AB83="Alta",AD83="Catastrófico"),AND(AB83="Muy Alta",AD83="Catastrófico")),"Extremo","")))),"")</f>
        <v/>
      </c>
      <c r="AG83" s="72"/>
      <c r="AH83" s="77"/>
      <c r="AI83" s="78"/>
      <c r="AJ83" s="79"/>
      <c r="AK83" s="79"/>
      <c r="AL83" s="77"/>
      <c r="AM83" s="129"/>
      <c r="AN83" s="129"/>
      <c r="AO83" s="78"/>
    </row>
    <row r="84" spans="1:41" ht="151.5" hidden="1" customHeight="1" x14ac:dyDescent="0.25">
      <c r="A84" s="168"/>
      <c r="B84" s="171"/>
      <c r="C84" s="171"/>
      <c r="D84" s="174"/>
      <c r="E84" s="174"/>
      <c r="F84" s="174"/>
      <c r="G84" s="174"/>
      <c r="H84" s="174"/>
      <c r="I84" s="174"/>
      <c r="J84" s="148"/>
      <c r="K84" s="179"/>
      <c r="L84" s="176"/>
      <c r="M84" s="177"/>
      <c r="N84" s="165"/>
      <c r="O84" s="177"/>
      <c r="P84" s="176"/>
      <c r="Q84" s="177"/>
      <c r="R84" s="180"/>
      <c r="S84" s="145"/>
      <c r="T84" s="70"/>
      <c r="U84" s="71"/>
      <c r="V84" s="72"/>
      <c r="W84" s="72"/>
      <c r="X84" s="73"/>
      <c r="Y84" s="72"/>
      <c r="Z84" s="72"/>
      <c r="AA84" s="74"/>
      <c r="AB84" s="75"/>
      <c r="AC84" s="73"/>
      <c r="AD84" s="75"/>
      <c r="AE84" s="73"/>
      <c r="AF84" s="76"/>
      <c r="AG84" s="72"/>
      <c r="AH84" s="146"/>
      <c r="AI84" s="144"/>
      <c r="AJ84" s="79"/>
      <c r="AK84" s="79"/>
      <c r="AL84" s="146"/>
      <c r="AM84" s="146"/>
      <c r="AN84" s="146"/>
      <c r="AO84" s="144"/>
    </row>
    <row r="85" spans="1:41" ht="151.5" hidden="1" customHeight="1" x14ac:dyDescent="0.25">
      <c r="A85" s="168"/>
      <c r="B85" s="171"/>
      <c r="C85" s="171"/>
      <c r="D85" s="174"/>
      <c r="E85" s="174"/>
      <c r="F85" s="174"/>
      <c r="G85" s="174"/>
      <c r="H85" s="174"/>
      <c r="I85" s="174"/>
      <c r="J85" s="178"/>
      <c r="K85" s="179"/>
      <c r="L85" s="176"/>
      <c r="M85" s="177"/>
      <c r="N85" s="165"/>
      <c r="O85" s="177"/>
      <c r="P85" s="176"/>
      <c r="Q85" s="177"/>
      <c r="R85" s="180"/>
      <c r="S85" s="145"/>
      <c r="T85" s="70"/>
      <c r="U85" s="71"/>
      <c r="V85" s="72"/>
      <c r="W85" s="72"/>
      <c r="X85" s="73"/>
      <c r="Y85" s="72"/>
      <c r="Z85" s="72"/>
      <c r="AA85" s="74"/>
      <c r="AB85" s="75"/>
      <c r="AC85" s="73"/>
      <c r="AD85" s="75"/>
      <c r="AE85" s="73"/>
      <c r="AF85" s="76"/>
      <c r="AG85" s="72"/>
      <c r="AH85" s="146"/>
      <c r="AI85" s="144"/>
      <c r="AJ85" s="79"/>
      <c r="AK85" s="79"/>
      <c r="AL85" s="146"/>
      <c r="AM85" s="146"/>
      <c r="AN85" s="146"/>
      <c r="AO85" s="144"/>
    </row>
    <row r="86" spans="1:41" ht="13.8" hidden="1" customHeight="1" x14ac:dyDescent="0.25">
      <c r="A86" s="168"/>
      <c r="B86" s="171"/>
      <c r="C86" s="171"/>
      <c r="D86" s="174"/>
      <c r="E86" s="174"/>
      <c r="F86" s="174"/>
      <c r="G86" s="174"/>
      <c r="H86" s="174"/>
      <c r="I86" s="174"/>
      <c r="J86" s="178"/>
      <c r="K86" s="179"/>
      <c r="L86" s="176"/>
      <c r="M86" s="177"/>
      <c r="N86" s="165"/>
      <c r="O86" s="177">
        <f>IF(NOT(ISERROR(MATCH(N86,_xlfn.ANCHORARRAY(J137),0))),M139&amp;"Por favor no seleccionar los criterios de impacto",N86)</f>
        <v>0</v>
      </c>
      <c r="P86" s="176"/>
      <c r="Q86" s="177"/>
      <c r="R86" s="180"/>
      <c r="S86" s="69">
        <v>5</v>
      </c>
      <c r="T86" s="70"/>
      <c r="U86" s="71" t="str">
        <f t="shared" si="74"/>
        <v/>
      </c>
      <c r="V86" s="72"/>
      <c r="W86" s="72"/>
      <c r="X86" s="73" t="str">
        <f t="shared" si="69"/>
        <v/>
      </c>
      <c r="Y86" s="72"/>
      <c r="Z86" s="72"/>
      <c r="AA86" s="74" t="str">
        <f>IFERROR(IF(AND(U83="Probabilidad",U86="Probabilidad"),(AC83-(+AC83*X86)),IF(AND(U83="Impacto",U86="Probabilidad"),(AC82-(+AC82*X86)),IF(U86="Impacto",AC83,""))),"")</f>
        <v/>
      </c>
      <c r="AB86" s="75" t="str">
        <f t="shared" si="70"/>
        <v/>
      </c>
      <c r="AC86" s="73" t="str">
        <f t="shared" si="71"/>
        <v/>
      </c>
      <c r="AD86" s="75" t="str">
        <f t="shared" si="72"/>
        <v/>
      </c>
      <c r="AE86" s="73" t="str">
        <f>IFERROR(IF(AND(U83="Impacto",U86="Impacto"),(AE83-(+AE83*X86)),IF(AND(U83="Probabilidad",U86="Impacto"),(AE82-(+AE82*X86)),IF(U86="Probabilidad",AE83,""))),"")</f>
        <v/>
      </c>
      <c r="AF86" s="76" t="str">
        <f t="shared" ref="AF86:AF88" si="75">IFERROR(IF(OR(AND(AB86="Muy Baja",AD86="Leve"),AND(AB86="Muy Baja",AD86="Menor"),AND(AB86="Baja",AD86="Leve")),"Bajo",IF(OR(AND(AB86="Muy baja",AD86="Moderado"),AND(AB86="Baja",AD86="Menor"),AND(AB86="Baja",AD86="Moderado"),AND(AB86="Media",AD86="Leve"),AND(AB86="Media",AD86="Menor"),AND(AB86="Media",AD86="Moderado"),AND(AB86="Alta",AD86="Leve"),AND(AB86="Alta",AD86="Menor")),"Moderado",IF(OR(AND(AB86="Muy Baja",AD86="Mayor"),AND(AB86="Baja",AD86="Mayor"),AND(AB86="Media",AD86="Mayor"),AND(AB86="Alta",AD86="Moderado"),AND(AB86="Alta",AD86="Mayor"),AND(AB86="Muy Alta",AD86="Leve"),AND(AB86="Muy Alta",AD86="Menor"),AND(AB86="Muy Alta",AD86="Moderado"),AND(AB86="Muy Alta",AD86="Mayor")),"Alto",IF(OR(AND(AB86="Muy Baja",AD86="Catastrófico"),AND(AB86="Baja",AD86="Catastrófico"),AND(AB86="Media",AD86="Catastrófico"),AND(AB86="Alta",AD86="Catastrófico"),AND(AB86="Muy Alta",AD86="Catastrófico")),"Extremo","")))),"")</f>
        <v/>
      </c>
      <c r="AG86" s="72"/>
      <c r="AH86" s="77"/>
      <c r="AI86" s="78"/>
      <c r="AJ86" s="79"/>
      <c r="AK86" s="79"/>
      <c r="AL86" s="77"/>
      <c r="AM86" s="129"/>
      <c r="AN86" s="129"/>
      <c r="AO86" s="78"/>
    </row>
    <row r="87" spans="1:41" ht="13.8" hidden="1" customHeight="1" x14ac:dyDescent="0.25">
      <c r="A87" s="168"/>
      <c r="B87" s="171"/>
      <c r="C87" s="171"/>
      <c r="D87" s="174"/>
      <c r="E87" s="174"/>
      <c r="F87" s="174"/>
      <c r="G87" s="174"/>
      <c r="H87" s="174"/>
      <c r="I87" s="174"/>
      <c r="J87" s="178"/>
      <c r="K87" s="179"/>
      <c r="L87" s="176"/>
      <c r="M87" s="177"/>
      <c r="N87" s="165"/>
      <c r="O87" s="177"/>
      <c r="P87" s="176"/>
      <c r="Q87" s="177"/>
      <c r="R87" s="180"/>
      <c r="S87" s="145"/>
      <c r="T87" s="70"/>
      <c r="U87" s="71"/>
      <c r="V87" s="72"/>
      <c r="W87" s="72"/>
      <c r="X87" s="73"/>
      <c r="Y87" s="72"/>
      <c r="Z87" s="72"/>
      <c r="AA87" s="74"/>
      <c r="AB87" s="75"/>
      <c r="AC87" s="73"/>
      <c r="AD87" s="75"/>
      <c r="AE87" s="73"/>
      <c r="AF87" s="76"/>
      <c r="AG87" s="72"/>
      <c r="AH87" s="146"/>
      <c r="AI87" s="144"/>
      <c r="AJ87" s="79"/>
      <c r="AK87" s="79"/>
      <c r="AL87" s="146"/>
      <c r="AM87" s="146"/>
      <c r="AN87" s="146"/>
      <c r="AO87" s="144"/>
    </row>
    <row r="88" spans="1:41" ht="13.8" hidden="1" customHeight="1" x14ac:dyDescent="0.25">
      <c r="A88" s="169"/>
      <c r="B88" s="172"/>
      <c r="C88" s="172"/>
      <c r="D88" s="175"/>
      <c r="E88" s="175"/>
      <c r="F88" s="175"/>
      <c r="G88" s="175"/>
      <c r="H88" s="175"/>
      <c r="I88" s="175"/>
      <c r="J88" s="178"/>
      <c r="K88" s="179"/>
      <c r="L88" s="176"/>
      <c r="M88" s="177"/>
      <c r="N88" s="166"/>
      <c r="O88" s="177">
        <f>IF(NOT(ISERROR(MATCH(N88,_xlfn.ANCHORARRAY(J138),0))),M140&amp;"Por favor no seleccionar los criterios de impacto",N88)</f>
        <v>0</v>
      </c>
      <c r="P88" s="176"/>
      <c r="Q88" s="177"/>
      <c r="R88" s="180"/>
      <c r="S88" s="69">
        <v>6</v>
      </c>
      <c r="T88" s="70"/>
      <c r="U88" s="71" t="str">
        <f t="shared" si="74"/>
        <v/>
      </c>
      <c r="V88" s="72"/>
      <c r="W88" s="72"/>
      <c r="X88" s="73" t="str">
        <f t="shared" si="69"/>
        <v/>
      </c>
      <c r="Y88" s="72"/>
      <c r="Z88" s="72"/>
      <c r="AA88" s="74" t="str">
        <f>IFERROR(IF(AND(U86="Probabilidad",U88="Probabilidad"),(AC86-(+AC86*X88)),IF(AND(U86="Impacto",U88="Probabilidad"),(AC83-(+AC83*X88)),IF(U88="Impacto",AC86,""))),"")</f>
        <v/>
      </c>
      <c r="AB88" s="75" t="str">
        <f t="shared" si="70"/>
        <v/>
      </c>
      <c r="AC88" s="73" t="str">
        <f t="shared" si="71"/>
        <v/>
      </c>
      <c r="AD88" s="75" t="str">
        <f t="shared" si="72"/>
        <v/>
      </c>
      <c r="AE88" s="73" t="str">
        <f>IFERROR(IF(AND(U86="Impacto",U88="Impacto"),(AE86-(+AE86*X88)),IF(AND(U86="Probabilidad",U88="Impacto"),(AE83-(+AE83*X88)),IF(U88="Probabilidad",AE86,""))),"")</f>
        <v/>
      </c>
      <c r="AF88" s="76" t="str">
        <f t="shared" si="75"/>
        <v/>
      </c>
      <c r="AG88" s="72"/>
      <c r="AH88" s="77"/>
      <c r="AI88" s="78"/>
      <c r="AJ88" s="79"/>
      <c r="AK88" s="79"/>
      <c r="AL88" s="77"/>
      <c r="AM88" s="129"/>
      <c r="AN88" s="129"/>
      <c r="AO88" s="78"/>
    </row>
    <row r="89" spans="1:41" s="3" customFormat="1" ht="168" customHeight="1" x14ac:dyDescent="0.3">
      <c r="A89" s="167">
        <v>11</v>
      </c>
      <c r="B89" s="170" t="s">
        <v>178</v>
      </c>
      <c r="C89" s="170" t="s">
        <v>179</v>
      </c>
      <c r="D89" s="173" t="s">
        <v>124</v>
      </c>
      <c r="E89" s="173" t="s">
        <v>273</v>
      </c>
      <c r="F89" s="173" t="s">
        <v>263</v>
      </c>
      <c r="G89" s="173" t="s">
        <v>166</v>
      </c>
      <c r="H89" s="173" t="s">
        <v>114</v>
      </c>
      <c r="I89" s="173" t="s">
        <v>192</v>
      </c>
      <c r="J89" s="155" t="s">
        <v>272</v>
      </c>
      <c r="K89" s="179">
        <v>365</v>
      </c>
      <c r="L89" s="156" t="str">
        <f>IF(K89&lt;=0,"",IF(K89&lt;=2,"Muy Baja",IF(K89&lt;=24,"Baja",IF(K89&lt;=500,"Media",IF(K89&lt;=5000,"Alta","Muy Alta")))))</f>
        <v>Media</v>
      </c>
      <c r="M89" s="177">
        <f>IF(L89="","",IF(L89="Muy Baja",0.2,IF(L89="Baja",0.4,IF(L89="Media",0.6,IF(L89="Alta",0.8,IF(L89="Muy Alta",1,))))))</f>
        <v>0.6</v>
      </c>
      <c r="N89" s="164" t="s">
        <v>144</v>
      </c>
      <c r="O89" s="177" t="str">
        <f>IF(NOT(ISERROR(MATCH(N89,'Tabla Impacto'!$B$221:$B$223,0))),'Tabla Impacto'!$F$223&amp;"Por favor no seleccionar los criterios de impacto(Afectación Económica o presupuestal y Pérdida Reputacional)",N89)</f>
        <v xml:space="preserve">     El riesgo afecta la imagen de la entidad con algunos usuarios de relevancia frente al logro de los objetivos</v>
      </c>
      <c r="P89" s="176" t="str">
        <f>IF(OR(O89='Tabla Impacto'!$C$11,O89='Tabla Impacto'!$D$11),"Leve",IF(OR(O89='Tabla Impacto'!$C$12,O89='Tabla Impacto'!$D$12),"Menor",IF(OR(O89='Tabla Impacto'!$C$13,O89='Tabla Impacto'!$D$13),"Moderado",IF(OR(O89='Tabla Impacto'!$C$14,O89='Tabla Impacto'!$D$14),"Mayor",IF(OR(O89='Tabla Impacto'!$C$15,O89='Tabla Impacto'!$D$15),"Catastrófico","")))))</f>
        <v>Moderado</v>
      </c>
      <c r="Q89" s="177">
        <f>IF(P89="","",IF(P89="Leve",0.2,IF(P89="Menor",0.4,IF(P89="Moderado",0.6,IF(P89="Mayor",0.8,IF(P89="Catastrófico",1,))))))</f>
        <v>0.6</v>
      </c>
      <c r="R89" s="180" t="str">
        <f>IF(OR(AND(L89="Muy Baja",P89="Leve"),AND(L89="Muy Baja",P89="Menor"),AND(L89="Baja",P89="Leve")),"Bajo",IF(OR(AND(L89="Muy baja",P89="Moderado"),AND(L89="Baja",P89="Menor"),AND(L89="Baja",P89="Moderado"),AND(L89="Media",P89="Leve"),AND(L89="Media",P89="Menor"),AND(L89="Media",P89="Moderado"),AND(L89="Alta",P89="Leve"),AND(L89="Alta",P89="Menor")),"Moderado",IF(OR(AND(L89="Muy Baja",P89="Mayor"),AND(L89="Baja",P89="Mayor"),AND(L89="Media",P89="Mayor"),AND(L89="Alta",P89="Moderado"),AND(L89="Alta",P89="Mayor"),AND(L89="Muy Alta",P89="Leve"),AND(L89="Muy Alta",P89="Menor"),AND(L89="Muy Alta",P89="Moderado"),AND(L89="Muy Alta",P89="Mayor")),"Alto",IF(OR(AND(L89="Muy Baja",P89="Catastrófico"),AND(L89="Baja",P89="Catastrófico"),AND(L89="Media",P89="Catastrófico"),AND(L89="Alta",P89="Catastrófico"),AND(L89="Muy Alta",P89="Catastrófico")),"Extremo",""))))</f>
        <v>Moderado</v>
      </c>
      <c r="S89" s="153">
        <v>1</v>
      </c>
      <c r="T89" s="93" t="s">
        <v>266</v>
      </c>
      <c r="U89" s="87" t="s">
        <v>2</v>
      </c>
      <c r="V89" s="88" t="s">
        <v>12</v>
      </c>
      <c r="W89" s="88" t="s">
        <v>261</v>
      </c>
      <c r="X89" s="89" t="str">
        <f>IF(AND(V89="Preventivo",W89="Automático"),"50%",IF(AND(V89="Preventivo",W89="Manual"),"40%",IF(AND(V89="Detectivo",W89="Automático"),"40%",IF(AND(V89="Detectivo",W89="Manual"),"30%",IF(AND(V89="Correctivo",W89="Automático"),"35%",IF(AND(V89="Correctivo",W89="Manual"),"25%",""))))))</f>
        <v>40%</v>
      </c>
      <c r="Y89" s="88" t="s">
        <v>17</v>
      </c>
      <c r="Z89" s="88" t="s">
        <v>111</v>
      </c>
      <c r="AA89" s="90">
        <f>IFERROR(IF(U89="Probabilidad",(M89-(+M89*X89)),IF(U89="Impacto",M89,"")),"")</f>
        <v>0.36</v>
      </c>
      <c r="AB89" s="157" t="str">
        <f>IFERROR(IF(AA89="","",IF(AA89&lt;=0.2,"Muy Baja",IF(AA89&lt;=0.4,"Baja",IF(AA89&lt;=0.6,"Media",IF(AA89&lt;=0.8,"Alta","Muy Alta"))))),"")</f>
        <v>Baja</v>
      </c>
      <c r="AC89" s="89">
        <f>+AA89</f>
        <v>0.36</v>
      </c>
      <c r="AD89" s="157" t="str">
        <f>IFERROR(IF(AE89="","",IF(AE89&lt;=0.2,"Leve",IF(AE89&lt;=0.4,"Menor",IF(AE89&lt;=0.6,"Moderado",IF(AE89&lt;=0.8,"Mayor","Catastrófico"))))),"")</f>
        <v>Moderado</v>
      </c>
      <c r="AE89" s="89">
        <f>IFERROR(IF(U89="Impacto",(Q89-(+Q89*X89)),IF(U89="Probabilidad",Q89,"")),"")</f>
        <v>0.6</v>
      </c>
      <c r="AF89" s="92" t="str">
        <f>IFERROR(IF(OR(AND(AB89="Muy Baja",AD89="Leve"),AND(AB89="Muy Baja",AD89="Menor"),AND(AB89="Baja",AD89="Leve")),"Bajo",IF(OR(AND(AB89="Muy baja",AD89="Moderado"),AND(AB89="Baja",AD89="Menor"),AND(AB89="Baja",AD89="Moderado"),AND(AB89="Media",AD89="Leve"),AND(AB89="Media",AD89="Menor"),AND(AB89="Media",AD89="Moderado"),AND(AB89="Alta",AD89="Leve"),AND(AB89="Alta",AD89="Menor")),"Moderado",IF(OR(AND(AB89="Muy Baja",AD89="Mayor"),AND(AB89="Baja",AD89="Mayor"),AND(AB89="Media",AD89="Mayor"),AND(AB89="Alta",AD89="Moderado"),AND(AB89="Alta",AD89="Mayor"),AND(AB89="Muy Alta",AD89="Leve"),AND(AB89="Muy Alta",AD89="Menor"),AND(AB89="Muy Alta",AD89="Moderado"),AND(AB89="Muy Alta",AD89="Mayor")),"Alto",IF(OR(AND(AB89="Muy Baja",AD89="Catastrófico"),AND(AB89="Baja",AD89="Catastrófico"),AND(AB89="Media",AD89="Catastrófico"),AND(AB89="Alta",AD89="Catastrófico"),AND(AB89="Muy Alta",AD89="Catastrófico")),"Extremo","")))),"")</f>
        <v>Moderado</v>
      </c>
      <c r="AG89" s="88" t="s">
        <v>126</v>
      </c>
      <c r="AH89" s="93" t="s">
        <v>267</v>
      </c>
      <c r="AI89" s="132" t="s">
        <v>268</v>
      </c>
      <c r="AJ89" s="135">
        <v>45291</v>
      </c>
      <c r="AK89" s="135">
        <v>45107</v>
      </c>
      <c r="AL89" s="159"/>
      <c r="AM89" s="132"/>
      <c r="AN89" s="132"/>
      <c r="AO89" s="152"/>
    </row>
    <row r="90" spans="1:41" ht="151.5" hidden="1" customHeight="1" x14ac:dyDescent="0.25">
      <c r="A90" s="168"/>
      <c r="B90" s="171"/>
      <c r="C90" s="171"/>
      <c r="D90" s="174"/>
      <c r="E90" s="174"/>
      <c r="F90" s="174"/>
      <c r="G90" s="174"/>
      <c r="H90" s="174"/>
      <c r="I90" s="174"/>
      <c r="J90" s="148"/>
      <c r="K90" s="179"/>
      <c r="L90" s="147"/>
      <c r="M90" s="177"/>
      <c r="N90" s="165"/>
      <c r="O90" s="177">
        <f>IF(NOT(ISERROR(MATCH(N90,_xlfn.ANCHORARRAY(J143),0))),M145&amp;"Por favor no seleccionar los criterios de impacto",N90)</f>
        <v>0</v>
      </c>
      <c r="P90" s="176"/>
      <c r="Q90" s="177"/>
      <c r="R90" s="180"/>
      <c r="S90" s="145">
        <v>2</v>
      </c>
      <c r="T90" s="70"/>
      <c r="U90" s="71" t="str">
        <f>IF(OR(V90="Preventivo",V90="Detectivo"),"Probabilidad",IF(V90="Correctivo","Impacto",""))</f>
        <v/>
      </c>
      <c r="V90" s="72"/>
      <c r="W90" s="72"/>
      <c r="X90" s="73" t="str">
        <f t="shared" ref="X90:X92" si="76">IF(AND(V90="Preventivo",W90="Automático"),"50%",IF(AND(V90="Preventivo",W90="Manual"),"40%",IF(AND(V90="Detectivo",W90="Automático"),"40%",IF(AND(V90="Detectivo",W90="Manual"),"30%",IF(AND(V90="Correctivo",W90="Automático"),"35%",IF(AND(V90="Correctivo",W90="Manual"),"25%",""))))))</f>
        <v/>
      </c>
      <c r="Y90" s="72"/>
      <c r="Z90" s="72"/>
      <c r="AA90" s="74" t="str">
        <f>IFERROR(IF(AND(U89="Probabilidad",U90="Probabilidad"),(AC89-(+AC89*X90)),IF(U90="Probabilidad",(M89-(+M89*X90)),IF(U90="Impacto",AC89,""))),"")</f>
        <v/>
      </c>
      <c r="AB90" s="75" t="str">
        <f t="shared" ref="AB90:AB92" si="77">IFERROR(IF(AA90="","",IF(AA90&lt;=0.2,"Muy Baja",IF(AA90&lt;=0.4,"Baja",IF(AA90&lt;=0.6,"Media",IF(AA90&lt;=0.8,"Alta","Muy Alta"))))),"")</f>
        <v/>
      </c>
      <c r="AC90" s="73" t="str">
        <f t="shared" ref="AC90:AC92" si="78">+AA90</f>
        <v/>
      </c>
      <c r="AD90" s="75" t="str">
        <f t="shared" ref="AD90:AD92" si="79">IFERROR(IF(AE90="","",IF(AE90&lt;=0.2,"Leve",IF(AE90&lt;=0.4,"Menor",IF(AE90&lt;=0.6,"Moderado",IF(AE90&lt;=0.8,"Mayor","Catastrófico"))))),"")</f>
        <v/>
      </c>
      <c r="AE90" s="73" t="str">
        <f>IFERROR(IF(AND(U89="Impacto",U90="Impacto"),(AE83-(+AE83*X90)),IF(U90="Impacto",($Q$51-(+$Q$51*X90)),IF(U90="Probabilidad",AE83,""))),"")</f>
        <v/>
      </c>
      <c r="AF90" s="76" t="str">
        <f t="shared" ref="AF90:AF91" si="80">IFERROR(IF(OR(AND(AB90="Muy Baja",AD90="Leve"),AND(AB90="Muy Baja",AD90="Menor"),AND(AB90="Baja",AD90="Leve")),"Bajo",IF(OR(AND(AB90="Muy baja",AD90="Moderado"),AND(AB90="Baja",AD90="Menor"),AND(AB90="Baja",AD90="Moderado"),AND(AB90="Media",AD90="Leve"),AND(AB90="Media",AD90="Menor"),AND(AB90="Media",AD90="Moderado"),AND(AB90="Alta",AD90="Leve"),AND(AB90="Alta",AD90="Menor")),"Moderado",IF(OR(AND(AB90="Muy Baja",AD90="Mayor"),AND(AB90="Baja",AD90="Mayor"),AND(AB90="Media",AD90="Mayor"),AND(AB90="Alta",AD90="Moderado"),AND(AB90="Alta",AD90="Mayor"),AND(AB90="Muy Alta",AD90="Leve"),AND(AB90="Muy Alta",AD90="Menor"),AND(AB90="Muy Alta",AD90="Moderado"),AND(AB90="Muy Alta",AD90="Mayor")),"Alto",IF(OR(AND(AB90="Muy Baja",AD90="Catastrófico"),AND(AB90="Baja",AD90="Catastrófico"),AND(AB90="Media",AD90="Catastrófico"),AND(AB90="Alta",AD90="Catastrófico"),AND(AB90="Muy Alta",AD90="Catastrófico")),"Extremo","")))),"")</f>
        <v/>
      </c>
      <c r="AG90" s="72"/>
      <c r="AH90" s="146" t="s">
        <v>262</v>
      </c>
      <c r="AI90" s="144"/>
      <c r="AJ90" s="79"/>
      <c r="AK90" s="79"/>
      <c r="AL90" s="146"/>
      <c r="AM90" s="146"/>
      <c r="AN90" s="146"/>
      <c r="AO90" s="144"/>
    </row>
    <row r="91" spans="1:41" ht="151.5" hidden="1" customHeight="1" x14ac:dyDescent="0.25">
      <c r="A91" s="168"/>
      <c r="B91" s="171"/>
      <c r="C91" s="171"/>
      <c r="D91" s="174"/>
      <c r="E91" s="174"/>
      <c r="F91" s="174"/>
      <c r="G91" s="174"/>
      <c r="H91" s="174"/>
      <c r="I91" s="174"/>
      <c r="J91" s="148"/>
      <c r="K91" s="179"/>
      <c r="L91" s="147"/>
      <c r="M91" s="177"/>
      <c r="N91" s="165"/>
      <c r="O91" s="177">
        <f>IF(NOT(ISERROR(MATCH(N91,_xlfn.ANCHORARRAY(J144),0))),M146&amp;"Por favor no seleccionar los criterios de impacto",N91)</f>
        <v>0</v>
      </c>
      <c r="P91" s="176"/>
      <c r="Q91" s="177"/>
      <c r="R91" s="180"/>
      <c r="S91" s="145">
        <v>3</v>
      </c>
      <c r="T91" s="80"/>
      <c r="U91" s="71" t="str">
        <f>IF(OR(V91="Preventivo",V91="Detectivo"),"Probabilidad",IF(V91="Correctivo","Impacto",""))</f>
        <v/>
      </c>
      <c r="V91" s="72"/>
      <c r="W91" s="72"/>
      <c r="X91" s="73" t="str">
        <f t="shared" si="76"/>
        <v/>
      </c>
      <c r="Y91" s="72"/>
      <c r="Z91" s="72"/>
      <c r="AA91" s="74" t="str">
        <f>IFERROR(IF(AND(U90="Probabilidad",U91="Probabilidad"),(AC90-(+AC90*X91)),IF(AND(U90="Impacto",U91="Probabilidad"),(AC89-(+AC89*X91)),IF(U91="Impacto",AC90,""))),"")</f>
        <v/>
      </c>
      <c r="AB91" s="75" t="str">
        <f t="shared" si="77"/>
        <v/>
      </c>
      <c r="AC91" s="73" t="str">
        <f t="shared" si="78"/>
        <v/>
      </c>
      <c r="AD91" s="75" t="str">
        <f t="shared" si="79"/>
        <v/>
      </c>
      <c r="AE91" s="73" t="str">
        <f>IFERROR(IF(AND(U90="Impacto",U91="Impacto"),(AE90-(+AE90*X91)),IF(AND(U90="Probabilidad",U91="Impacto"),(AE89-(+AE89*X91)),IF(U91="Probabilidad",AE90,""))),"")</f>
        <v/>
      </c>
      <c r="AF91" s="76" t="str">
        <f t="shared" si="80"/>
        <v/>
      </c>
      <c r="AG91" s="72"/>
      <c r="AH91" s="146"/>
      <c r="AI91" s="144"/>
      <c r="AJ91" s="79"/>
      <c r="AK91" s="79"/>
      <c r="AL91" s="146"/>
      <c r="AM91" s="146"/>
      <c r="AN91" s="146"/>
      <c r="AO91" s="144"/>
    </row>
    <row r="92" spans="1:41" ht="151.5" hidden="1" customHeight="1" x14ac:dyDescent="0.25">
      <c r="A92" s="168"/>
      <c r="B92" s="171"/>
      <c r="C92" s="171"/>
      <c r="D92" s="174"/>
      <c r="E92" s="174"/>
      <c r="F92" s="174"/>
      <c r="G92" s="174"/>
      <c r="H92" s="174"/>
      <c r="I92" s="174"/>
      <c r="J92" s="148"/>
      <c r="K92" s="179"/>
      <c r="L92" s="147"/>
      <c r="M92" s="177"/>
      <c r="N92" s="165"/>
      <c r="O92" s="177">
        <f>IF(NOT(ISERROR(MATCH(N92,_xlfn.ANCHORARRAY(J145),0))),M147&amp;"Por favor no seleccionar los criterios de impacto",N92)</f>
        <v>0</v>
      </c>
      <c r="P92" s="176"/>
      <c r="Q92" s="177"/>
      <c r="R92" s="180"/>
      <c r="S92" s="145">
        <v>4</v>
      </c>
      <c r="T92" s="70"/>
      <c r="U92" s="71" t="str">
        <f t="shared" ref="U92" si="81">IF(OR(V92="Preventivo",V92="Detectivo"),"Probabilidad",IF(V92="Correctivo","Impacto",""))</f>
        <v/>
      </c>
      <c r="V92" s="72"/>
      <c r="W92" s="72"/>
      <c r="X92" s="73" t="str">
        <f t="shared" si="76"/>
        <v/>
      </c>
      <c r="Y92" s="72"/>
      <c r="Z92" s="72"/>
      <c r="AA92" s="74" t="str">
        <f>IFERROR(IF(AND(U91="Probabilidad",U92="Probabilidad"),(AC91-(+AC91*X92)),IF(AND(U91="Impacto",U92="Probabilidad"),(AC90-(+AC90*X92)),IF(U92="Impacto",AC91,""))),"")</f>
        <v/>
      </c>
      <c r="AB92" s="75" t="str">
        <f t="shared" si="77"/>
        <v/>
      </c>
      <c r="AC92" s="73" t="str">
        <f t="shared" si="78"/>
        <v/>
      </c>
      <c r="AD92" s="75" t="str">
        <f t="shared" si="79"/>
        <v/>
      </c>
      <c r="AE92" s="73" t="str">
        <f>IFERROR(IF(AND(U91="Impacto",U92="Impacto"),(AE91-(+AE91*X92)),IF(AND(U91="Probabilidad",U92="Impacto"),(AE90-(+AE90*X92)),IF(U92="Probabilidad",AE91,""))),"")</f>
        <v/>
      </c>
      <c r="AF92" s="76" t="str">
        <f>IFERROR(IF(OR(AND(AB92="Muy Baja",AD92="Leve"),AND(AB92="Muy Baja",AD92="Menor"),AND(AB92="Baja",AD92="Leve")),"Bajo",IF(OR(AND(AB92="Muy baja",AD92="Moderado"),AND(AB92="Baja",AD92="Menor"),AND(AB92="Baja",AD92="Moderado"),AND(AB92="Media",AD92="Leve"),AND(AB92="Media",AD92="Menor"),AND(AB92="Media",AD92="Moderado"),AND(AB92="Alta",AD92="Leve"),AND(AB92="Alta",AD92="Menor")),"Moderado",IF(OR(AND(AB92="Muy Baja",AD92="Mayor"),AND(AB92="Baja",AD92="Mayor"),AND(AB92="Media",AD92="Mayor"),AND(AB92="Alta",AD92="Moderado"),AND(AB92="Alta",AD92="Mayor"),AND(AB92="Muy Alta",AD92="Leve"),AND(AB92="Muy Alta",AD92="Menor"),AND(AB92="Muy Alta",AD92="Moderado"),AND(AB92="Muy Alta",AD92="Mayor")),"Alto",IF(OR(AND(AB92="Muy Baja",AD92="Catastrófico"),AND(AB92="Baja",AD92="Catastrófico"),AND(AB92="Media",AD92="Catastrófico"),AND(AB92="Alta",AD92="Catastrófico"),AND(AB92="Muy Alta",AD92="Catastrófico")),"Extremo","")))),"")</f>
        <v/>
      </c>
      <c r="AG92" s="72"/>
      <c r="AH92" s="146"/>
      <c r="AI92" s="144"/>
      <c r="AJ92" s="79"/>
      <c r="AK92" s="79"/>
      <c r="AL92" s="146"/>
      <c r="AM92" s="146"/>
      <c r="AN92" s="146"/>
      <c r="AO92" s="144"/>
    </row>
    <row r="93" spans="1:41" ht="151.5" hidden="1" customHeight="1" x14ac:dyDescent="0.25">
      <c r="A93" s="168"/>
      <c r="B93" s="171"/>
      <c r="C93" s="171"/>
      <c r="D93" s="174"/>
      <c r="E93" s="174"/>
      <c r="F93" s="174"/>
      <c r="G93" s="174"/>
      <c r="H93" s="174"/>
      <c r="I93" s="174"/>
      <c r="J93" s="148"/>
      <c r="K93" s="179"/>
      <c r="L93" s="176"/>
      <c r="M93" s="177"/>
      <c r="N93" s="165"/>
      <c r="O93" s="177"/>
      <c r="P93" s="176"/>
      <c r="Q93" s="177"/>
      <c r="R93" s="180"/>
      <c r="S93" s="145"/>
      <c r="T93" s="70"/>
      <c r="U93" s="71"/>
      <c r="V93" s="72"/>
      <c r="W93" s="72"/>
      <c r="X93" s="73"/>
      <c r="Y93" s="72"/>
      <c r="Z93" s="72"/>
      <c r="AA93" s="74"/>
      <c r="AB93" s="75"/>
      <c r="AC93" s="73"/>
      <c r="AD93" s="75"/>
      <c r="AE93" s="73"/>
      <c r="AF93" s="76"/>
      <c r="AG93" s="72"/>
      <c r="AH93" s="146"/>
      <c r="AI93" s="144"/>
      <c r="AJ93" s="79"/>
      <c r="AK93" s="79"/>
      <c r="AL93" s="146"/>
      <c r="AM93" s="146"/>
      <c r="AN93" s="146"/>
      <c r="AO93" s="144"/>
    </row>
    <row r="94" spans="1:41" ht="151.5" hidden="1" customHeight="1" x14ac:dyDescent="0.25">
      <c r="A94" s="168"/>
      <c r="B94" s="171"/>
      <c r="C94" s="171"/>
      <c r="D94" s="174"/>
      <c r="E94" s="174"/>
      <c r="F94" s="174"/>
      <c r="G94" s="174"/>
      <c r="H94" s="174"/>
      <c r="I94" s="174"/>
      <c r="J94" s="178"/>
      <c r="K94" s="179"/>
      <c r="L94" s="176"/>
      <c r="M94" s="177"/>
      <c r="N94" s="165"/>
      <c r="O94" s="177"/>
      <c r="P94" s="176"/>
      <c r="Q94" s="177"/>
      <c r="R94" s="180"/>
      <c r="S94" s="145"/>
      <c r="T94" s="70"/>
      <c r="U94" s="71"/>
      <c r="V94" s="72"/>
      <c r="W94" s="72"/>
      <c r="X94" s="73"/>
      <c r="Y94" s="72"/>
      <c r="Z94" s="72"/>
      <c r="AA94" s="74"/>
      <c r="AB94" s="75"/>
      <c r="AC94" s="73"/>
      <c r="AD94" s="75"/>
      <c r="AE94" s="73"/>
      <c r="AF94" s="76"/>
      <c r="AG94" s="72"/>
      <c r="AH94" s="146"/>
      <c r="AI94" s="144"/>
      <c r="AJ94" s="79"/>
      <c r="AK94" s="79"/>
      <c r="AL94" s="146"/>
      <c r="AM94" s="146"/>
      <c r="AN94" s="146"/>
      <c r="AO94" s="144"/>
    </row>
    <row r="95" spans="1:41" ht="13.8" hidden="1" customHeight="1" x14ac:dyDescent="0.25">
      <c r="A95" s="168"/>
      <c r="B95" s="171"/>
      <c r="C95" s="171"/>
      <c r="D95" s="174"/>
      <c r="E95" s="174"/>
      <c r="F95" s="174"/>
      <c r="G95" s="174"/>
      <c r="H95" s="174"/>
      <c r="I95" s="174"/>
      <c r="J95" s="178"/>
      <c r="K95" s="140"/>
      <c r="L95" s="176"/>
      <c r="M95" s="142"/>
      <c r="N95" s="165"/>
      <c r="O95" s="142"/>
      <c r="P95" s="141"/>
      <c r="Q95" s="142"/>
      <c r="R95" s="143"/>
      <c r="S95" s="145">
        <v>5</v>
      </c>
      <c r="T95" s="70"/>
      <c r="U95" s="71" t="str">
        <f t="shared" ref="U95" si="82">IF(OR(V95="Preventivo",V95="Detectivo"),"Probabilidad",IF(V95="Correctivo","Impacto",""))</f>
        <v/>
      </c>
      <c r="V95" s="72"/>
      <c r="W95" s="72"/>
      <c r="X95" s="73" t="str">
        <f t="shared" ref="X95" si="83">IF(AND(V95="Preventivo",W95="Automático"),"50%",IF(AND(V95="Preventivo",W95="Manual"),"40%",IF(AND(V95="Detectivo",W95="Automático"),"40%",IF(AND(V95="Detectivo",W95="Manual"),"30%",IF(AND(V95="Correctivo",W95="Automático"),"35%",IF(AND(V95="Correctivo",W95="Manual"),"25%",""))))))</f>
        <v/>
      </c>
      <c r="Y95" s="72"/>
      <c r="Z95" s="72"/>
      <c r="AA95" s="74" t="str">
        <f>IFERROR(IF(AND(U92="Probabilidad",U95="Probabilidad"),(AC92-(+AC92*X95)),IF(AND(U92="Impacto",U95="Probabilidad"),(AC91-(+AC91*X95)),IF(U95="Impacto",AC92,""))),"")</f>
        <v/>
      </c>
      <c r="AB95" s="75" t="str">
        <f t="shared" ref="AB95" si="84">IFERROR(IF(AA95="","",IF(AA95&lt;=0.2,"Muy Baja",IF(AA95&lt;=0.4,"Baja",IF(AA95&lt;=0.6,"Media",IF(AA95&lt;=0.8,"Alta","Muy Alta"))))),"")</f>
        <v/>
      </c>
      <c r="AC95" s="73" t="str">
        <f t="shared" ref="AC95" si="85">+AA95</f>
        <v/>
      </c>
      <c r="AD95" s="75" t="str">
        <f t="shared" ref="AD95" si="86">IFERROR(IF(AE95="","",IF(AE95&lt;=0.2,"Leve",IF(AE95&lt;=0.4,"Menor",IF(AE95&lt;=0.6,"Moderado",IF(AE95&lt;=0.8,"Mayor","Catastrófico"))))),"")</f>
        <v/>
      </c>
      <c r="AE95" s="73" t="str">
        <f>IFERROR(IF(AND(U92="Impacto",U95="Impacto"),(AE92-(+AE92*X95)),IF(AND(U92="Probabilidad",U95="Impacto"),(AE91-(+AE91*X95)),IF(U95="Probabilidad",AE92,""))),"")</f>
        <v/>
      </c>
      <c r="AF95" s="76" t="str">
        <f t="shared" ref="AF95" si="87">IFERROR(IF(OR(AND(AB95="Muy Baja",AD95="Leve"),AND(AB95="Muy Baja",AD95="Menor"),AND(AB95="Baja",AD95="Leve")),"Bajo",IF(OR(AND(AB95="Muy baja",AD95="Moderado"),AND(AB95="Baja",AD95="Menor"),AND(AB95="Baja",AD95="Moderado"),AND(AB95="Media",AD95="Leve"),AND(AB95="Media",AD95="Menor"),AND(AB95="Media",AD95="Moderado"),AND(AB95="Alta",AD95="Leve"),AND(AB95="Alta",AD95="Menor")),"Moderado",IF(OR(AND(AB95="Muy Baja",AD95="Mayor"),AND(AB95="Baja",AD95="Mayor"),AND(AB95="Media",AD95="Mayor"),AND(AB95="Alta",AD95="Moderado"),AND(AB95="Alta",AD95="Mayor"),AND(AB95="Muy Alta",AD95="Leve"),AND(AB95="Muy Alta",AD95="Menor"),AND(AB95="Muy Alta",AD95="Moderado"),AND(AB95="Muy Alta",AD95="Mayor")),"Alto",IF(OR(AND(AB95="Muy Baja",AD95="Catastrófico"),AND(AB95="Baja",AD95="Catastrófico"),AND(AB95="Media",AD95="Catastrófico"),AND(AB95="Alta",AD95="Catastrófico"),AND(AB95="Muy Alta",AD95="Catastrófico")),"Extremo","")))),"")</f>
        <v/>
      </c>
      <c r="AG95" s="72"/>
      <c r="AH95" s="146"/>
      <c r="AI95" s="144"/>
      <c r="AJ95" s="79"/>
      <c r="AK95" s="79"/>
      <c r="AL95" s="146"/>
      <c r="AM95" s="146"/>
      <c r="AN95" s="146"/>
      <c r="AO95" s="144"/>
    </row>
    <row r="96" spans="1:41" ht="13.8" hidden="1" customHeight="1" x14ac:dyDescent="0.25">
      <c r="A96" s="168"/>
      <c r="B96" s="171"/>
      <c r="C96" s="171"/>
      <c r="D96" s="174"/>
      <c r="E96" s="174"/>
      <c r="F96" s="174"/>
      <c r="G96" s="174"/>
      <c r="H96" s="174"/>
      <c r="I96" s="174"/>
      <c r="J96" s="178"/>
      <c r="K96" s="140"/>
      <c r="L96" s="176"/>
      <c r="M96" s="142"/>
      <c r="N96" s="165"/>
      <c r="O96" s="142"/>
      <c r="P96" s="141"/>
      <c r="Q96" s="142"/>
      <c r="R96" s="143"/>
      <c r="S96" s="145"/>
      <c r="T96" s="70"/>
      <c r="U96" s="71"/>
      <c r="V96" s="72"/>
      <c r="W96" s="72"/>
      <c r="X96" s="73"/>
      <c r="Y96" s="72"/>
      <c r="Z96" s="72"/>
      <c r="AA96" s="74"/>
      <c r="AB96" s="75"/>
      <c r="AC96" s="73"/>
      <c r="AD96" s="75"/>
      <c r="AE96" s="73"/>
      <c r="AF96" s="76"/>
      <c r="AG96" s="72"/>
      <c r="AH96" s="146"/>
      <c r="AI96" s="144"/>
      <c r="AJ96" s="79"/>
      <c r="AK96" s="79"/>
      <c r="AL96" s="146"/>
      <c r="AM96" s="146"/>
      <c r="AN96" s="146"/>
      <c r="AO96" s="144"/>
    </row>
    <row r="97" spans="1:41" ht="13.8" hidden="1" customHeight="1" x14ac:dyDescent="0.25">
      <c r="A97" s="169"/>
      <c r="B97" s="172"/>
      <c r="C97" s="172"/>
      <c r="D97" s="175"/>
      <c r="E97" s="175"/>
      <c r="F97" s="175"/>
      <c r="G97" s="175"/>
      <c r="H97" s="175"/>
      <c r="I97" s="175"/>
      <c r="J97" s="178"/>
      <c r="K97" s="140"/>
      <c r="L97" s="176"/>
      <c r="M97" s="142"/>
      <c r="N97" s="166"/>
      <c r="O97" s="142">
        <f>IF(NOT(ISERROR(MATCH(N97,_xlfn.ANCHORARRAY(J147),0))),M149&amp;"Por favor no seleccionar los criterios de impacto",N97)</f>
        <v>0</v>
      </c>
      <c r="P97" s="141"/>
      <c r="Q97" s="142"/>
      <c r="R97" s="143"/>
      <c r="S97" s="145">
        <v>6</v>
      </c>
      <c r="T97" s="70"/>
      <c r="U97" s="71" t="str">
        <f t="shared" ref="U97" si="88">IF(OR(V97="Preventivo",V97="Detectivo"),"Probabilidad",IF(V97="Correctivo","Impacto",""))</f>
        <v/>
      </c>
      <c r="V97" s="72"/>
      <c r="W97" s="72"/>
      <c r="X97" s="73" t="str">
        <f t="shared" ref="X97" si="89">IF(AND(V97="Preventivo",W97="Automático"),"50%",IF(AND(V97="Preventivo",W97="Manual"),"40%",IF(AND(V97="Detectivo",W97="Automático"),"40%",IF(AND(V97="Detectivo",W97="Manual"),"30%",IF(AND(V97="Correctivo",W97="Automático"),"35%",IF(AND(V97="Correctivo",W97="Manual"),"25%",""))))))</f>
        <v/>
      </c>
      <c r="Y97" s="72"/>
      <c r="Z97" s="72"/>
      <c r="AA97" s="74" t="str">
        <f>IFERROR(IF(AND(U95="Probabilidad",U97="Probabilidad"),(AC95-(+AC95*X97)),IF(AND(U95="Impacto",U97="Probabilidad"),(AC92-(+AC92*X97)),IF(U97="Impacto",AC95,""))),"")</f>
        <v/>
      </c>
      <c r="AB97" s="75" t="str">
        <f t="shared" ref="AB97" si="90">IFERROR(IF(AA97="","",IF(AA97&lt;=0.2,"Muy Baja",IF(AA97&lt;=0.4,"Baja",IF(AA97&lt;=0.6,"Media",IF(AA97&lt;=0.8,"Alta","Muy Alta"))))),"")</f>
        <v/>
      </c>
      <c r="AC97" s="73" t="str">
        <f t="shared" ref="AC97" si="91">+AA97</f>
        <v/>
      </c>
      <c r="AD97" s="75" t="str">
        <f t="shared" ref="AD97" si="92">IFERROR(IF(AE97="","",IF(AE97&lt;=0.2,"Leve",IF(AE97&lt;=0.4,"Menor",IF(AE97&lt;=0.6,"Moderado",IF(AE97&lt;=0.8,"Mayor","Catastrófico"))))),"")</f>
        <v/>
      </c>
      <c r="AE97" s="73" t="str">
        <f>IFERROR(IF(AND(U95="Impacto",U97="Impacto"),(AE95-(+AE95*X97)),IF(AND(U95="Probabilidad",U97="Impacto"),(AE92-(+AE92*X97)),IF(U97="Probabilidad",AE95,""))),"")</f>
        <v/>
      </c>
      <c r="AF97" s="76" t="str">
        <f t="shared" ref="AF97" si="93">IFERROR(IF(OR(AND(AB97="Muy Baja",AD97="Leve"),AND(AB97="Muy Baja",AD97="Menor"),AND(AB97="Baja",AD97="Leve")),"Bajo",IF(OR(AND(AB97="Muy baja",AD97="Moderado"),AND(AB97="Baja",AD97="Menor"),AND(AB97="Baja",AD97="Moderado"),AND(AB97="Media",AD97="Leve"),AND(AB97="Media",AD97="Menor"),AND(AB97="Media",AD97="Moderado"),AND(AB97="Alta",AD97="Leve"),AND(AB97="Alta",AD97="Menor")),"Moderado",IF(OR(AND(AB97="Muy Baja",AD97="Mayor"),AND(AB97="Baja",AD97="Mayor"),AND(AB97="Media",AD97="Mayor"),AND(AB97="Alta",AD97="Moderado"),AND(AB97="Alta",AD97="Mayor"),AND(AB97="Muy Alta",AD97="Leve"),AND(AB97="Muy Alta",AD97="Menor"),AND(AB97="Muy Alta",AD97="Moderado"),AND(AB97="Muy Alta",AD97="Mayor")),"Alto",IF(OR(AND(AB97="Muy Baja",AD97="Catastrófico"),AND(AB97="Baja",AD97="Catastrófico"),AND(AB97="Media",AD97="Catastrófico"),AND(AB97="Alta",AD97="Catastrófico"),AND(AB97="Muy Alta",AD97="Catastrófico")),"Extremo","")))),"")</f>
        <v/>
      </c>
      <c r="AG97" s="72"/>
      <c r="AH97" s="146"/>
      <c r="AI97" s="144"/>
      <c r="AJ97" s="79"/>
      <c r="AK97" s="79"/>
      <c r="AL97" s="146"/>
      <c r="AM97" s="146"/>
      <c r="AN97" s="146"/>
      <c r="AO97" s="144"/>
    </row>
    <row r="98" spans="1:41" ht="13.8" hidden="1" customHeight="1" x14ac:dyDescent="0.25">
      <c r="A98" s="99"/>
      <c r="B98" s="149"/>
      <c r="C98" s="149"/>
      <c r="D98" s="132"/>
      <c r="E98" s="132"/>
      <c r="F98" s="132"/>
      <c r="G98" s="132"/>
      <c r="H98" s="132"/>
      <c r="I98" s="132"/>
      <c r="J98" s="150"/>
      <c r="K98" s="140"/>
      <c r="L98" s="141"/>
      <c r="M98" s="142"/>
      <c r="N98" s="139"/>
      <c r="O98" s="142"/>
      <c r="P98" s="141"/>
      <c r="Q98" s="142"/>
      <c r="R98" s="143"/>
      <c r="S98" s="145"/>
      <c r="T98" s="70"/>
      <c r="U98" s="71"/>
      <c r="V98" s="72"/>
      <c r="W98" s="72"/>
      <c r="X98" s="73"/>
      <c r="Y98" s="72"/>
      <c r="Z98" s="72"/>
      <c r="AA98" s="74"/>
      <c r="AB98" s="75"/>
      <c r="AC98" s="73"/>
      <c r="AD98" s="75"/>
      <c r="AE98" s="73"/>
      <c r="AF98" s="76"/>
      <c r="AG98" s="72"/>
      <c r="AH98" s="146"/>
      <c r="AI98" s="144"/>
      <c r="AJ98" s="79"/>
      <c r="AK98" s="79"/>
      <c r="AL98" s="146"/>
      <c r="AM98" s="146"/>
      <c r="AN98" s="146"/>
      <c r="AO98" s="144"/>
    </row>
    <row r="99" spans="1:41" hidden="1" x14ac:dyDescent="0.25">
      <c r="A99" s="161" t="s">
        <v>121</v>
      </c>
      <c r="B99" s="162"/>
      <c r="C99" s="162"/>
      <c r="D99" s="162"/>
      <c r="E99" s="162"/>
      <c r="F99" s="162"/>
      <c r="G99" s="162"/>
      <c r="H99" s="162"/>
      <c r="I99" s="162"/>
      <c r="J99" s="162"/>
      <c r="K99" s="162"/>
      <c r="L99" s="162"/>
      <c r="M99" s="162"/>
      <c r="N99" s="162"/>
      <c r="O99" s="162"/>
      <c r="P99" s="162"/>
      <c r="Q99" s="162"/>
      <c r="R99" s="162"/>
      <c r="S99" s="162"/>
      <c r="T99" s="162"/>
      <c r="U99" s="162"/>
      <c r="V99" s="162"/>
      <c r="W99" s="162"/>
      <c r="X99" s="162"/>
      <c r="Y99" s="162"/>
      <c r="Z99" s="162"/>
      <c r="AA99" s="162"/>
      <c r="AB99" s="162"/>
      <c r="AC99" s="162"/>
      <c r="AD99" s="162"/>
      <c r="AE99" s="162"/>
      <c r="AF99" s="162"/>
      <c r="AG99" s="162"/>
      <c r="AH99" s="162"/>
      <c r="AI99" s="162"/>
      <c r="AJ99" s="162"/>
      <c r="AK99" s="162"/>
      <c r="AL99" s="162"/>
      <c r="AM99" s="162"/>
      <c r="AN99" s="162"/>
      <c r="AO99" s="163"/>
    </row>
    <row r="100" spans="1:41" hidden="1" x14ac:dyDescent="0.25">
      <c r="A100" s="1"/>
      <c r="B100" s="82"/>
      <c r="C100" s="82"/>
      <c r="D100" s="21" t="s">
        <v>133</v>
      </c>
      <c r="E100" s="1"/>
      <c r="F100" s="1"/>
      <c r="G100" s="1"/>
      <c r="H100" s="1"/>
      <c r="I100" s="1"/>
    </row>
  </sheetData>
  <autoFilter ref="A8:BU100" xr:uid="{00000000-0001-0000-0000-000000000000}">
    <filterColumn colId="2">
      <customFilters>
        <customFilter operator="notEqual" val=" "/>
      </customFilters>
    </filterColumn>
  </autoFilter>
  <dataConsolidate/>
  <mergeCells count="302">
    <mergeCell ref="R86:R88"/>
    <mergeCell ref="A89:A97"/>
    <mergeCell ref="B89:B97"/>
    <mergeCell ref="C89:C97"/>
    <mergeCell ref="D89:D97"/>
    <mergeCell ref="E89:E97"/>
    <mergeCell ref="F89:F97"/>
    <mergeCell ref="G89:G97"/>
    <mergeCell ref="H89:H97"/>
    <mergeCell ref="I89:I97"/>
    <mergeCell ref="K89:K94"/>
    <mergeCell ref="M89:M94"/>
    <mergeCell ref="N89:N97"/>
    <mergeCell ref="O89:O94"/>
    <mergeCell ref="P89:P94"/>
    <mergeCell ref="L84:L88"/>
    <mergeCell ref="M80:M85"/>
    <mergeCell ref="M86:M88"/>
    <mergeCell ref="P80:P85"/>
    <mergeCell ref="AJ3:AO3"/>
    <mergeCell ref="G3:AI3"/>
    <mergeCell ref="Q7:Q8"/>
    <mergeCell ref="P9:P14"/>
    <mergeCell ref="Q9:Q14"/>
    <mergeCell ref="G9:G14"/>
    <mergeCell ref="I9:I14"/>
    <mergeCell ref="H9:H14"/>
    <mergeCell ref="K9:K14"/>
    <mergeCell ref="L9:L14"/>
    <mergeCell ref="D7:D8"/>
    <mergeCell ref="R7:R8"/>
    <mergeCell ref="N7:N8"/>
    <mergeCell ref="O7:O8"/>
    <mergeCell ref="U7:U8"/>
    <mergeCell ref="V7:Z7"/>
    <mergeCell ref="G7:G8"/>
    <mergeCell ref="AH7:AH8"/>
    <mergeCell ref="AO7:AO8"/>
    <mergeCell ref="AL7:AL8"/>
    <mergeCell ref="AK7:AK8"/>
    <mergeCell ref="AJ7:AJ8"/>
    <mergeCell ref="AI7:AI8"/>
    <mergeCell ref="A1:F3"/>
    <mergeCell ref="G1:AO1"/>
    <mergeCell ref="G2:AO2"/>
    <mergeCell ref="B7:B8"/>
    <mergeCell ref="C7:C8"/>
    <mergeCell ref="I7:I8"/>
    <mergeCell ref="AH6:AJ6"/>
    <mergeCell ref="AK6:AO6"/>
    <mergeCell ref="E9:E14"/>
    <mergeCell ref="F9:F14"/>
    <mergeCell ref="J9:J14"/>
    <mergeCell ref="AA7:AA8"/>
    <mergeCell ref="T7:T8"/>
    <mergeCell ref="AD7:AD8"/>
    <mergeCell ref="AB7:AB8"/>
    <mergeCell ref="AC7:AC8"/>
    <mergeCell ref="K7:K8"/>
    <mergeCell ref="L7:L8"/>
    <mergeCell ref="M7:M8"/>
    <mergeCell ref="P7:P8"/>
    <mergeCell ref="R9:R14"/>
    <mergeCell ref="M9:M14"/>
    <mergeCell ref="N9:N14"/>
    <mergeCell ref="O9:O14"/>
    <mergeCell ref="H15:H20"/>
    <mergeCell ref="K15:K20"/>
    <mergeCell ref="L15:L20"/>
    <mergeCell ref="M15:M20"/>
    <mergeCell ref="N15:N20"/>
    <mergeCell ref="J15:J20"/>
    <mergeCell ref="I15:I20"/>
    <mergeCell ref="Q21:Q26"/>
    <mergeCell ref="R21:R26"/>
    <mergeCell ref="K21:K26"/>
    <mergeCell ref="L21:L26"/>
    <mergeCell ref="M21:M26"/>
    <mergeCell ref="N21:N26"/>
    <mergeCell ref="O21:O26"/>
    <mergeCell ref="P21:P26"/>
    <mergeCell ref="N27:N32"/>
    <mergeCell ref="O27:O32"/>
    <mergeCell ref="P27:P32"/>
    <mergeCell ref="Q27:Q32"/>
    <mergeCell ref="R27:R32"/>
    <mergeCell ref="I27:I32"/>
    <mergeCell ref="B21:B26"/>
    <mergeCell ref="B27:B32"/>
    <mergeCell ref="A21:A26"/>
    <mergeCell ref="D21:D26"/>
    <mergeCell ref="E21:E26"/>
    <mergeCell ref="F21:F26"/>
    <mergeCell ref="J21:J26"/>
    <mergeCell ref="A27:A32"/>
    <mergeCell ref="D27:D32"/>
    <mergeCell ref="E27:E32"/>
    <mergeCell ref="F27:F32"/>
    <mergeCell ref="J27:J32"/>
    <mergeCell ref="H27:H32"/>
    <mergeCell ref="K27:K32"/>
    <mergeCell ref="L27:L32"/>
    <mergeCell ref="M27:M32"/>
    <mergeCell ref="Q33:Q38"/>
    <mergeCell ref="R33:R38"/>
    <mergeCell ref="N39:N44"/>
    <mergeCell ref="O39:O44"/>
    <mergeCell ref="P39:P44"/>
    <mergeCell ref="A33:A38"/>
    <mergeCell ref="D33:D38"/>
    <mergeCell ref="E33:E38"/>
    <mergeCell ref="F33:F38"/>
    <mergeCell ref="J33:J38"/>
    <mergeCell ref="H33:H38"/>
    <mergeCell ref="K33:K38"/>
    <mergeCell ref="L33:L38"/>
    <mergeCell ref="M33:M38"/>
    <mergeCell ref="N33:N38"/>
    <mergeCell ref="O33:O38"/>
    <mergeCell ref="P33:P38"/>
    <mergeCell ref="I33:I38"/>
    <mergeCell ref="J39:J44"/>
    <mergeCell ref="Q39:Q44"/>
    <mergeCell ref="R39:R44"/>
    <mergeCell ref="H39:H44"/>
    <mergeCell ref="K39:K44"/>
    <mergeCell ref="L39:L44"/>
    <mergeCell ref="R51:R56"/>
    <mergeCell ref="N45:N50"/>
    <mergeCell ref="O45:O50"/>
    <mergeCell ref="P45:P50"/>
    <mergeCell ref="K45:K50"/>
    <mergeCell ref="L45:L50"/>
    <mergeCell ref="M45:M50"/>
    <mergeCell ref="Q45:Q50"/>
    <mergeCell ref="R45:R50"/>
    <mergeCell ref="D45:D50"/>
    <mergeCell ref="J45:J50"/>
    <mergeCell ref="H45:H50"/>
    <mergeCell ref="M39:M44"/>
    <mergeCell ref="I39:I44"/>
    <mergeCell ref="N51:N56"/>
    <mergeCell ref="O51:O56"/>
    <mergeCell ref="P51:P56"/>
    <mergeCell ref="Q51:Q56"/>
    <mergeCell ref="J51:J56"/>
    <mergeCell ref="H51:H56"/>
    <mergeCell ref="K51:K56"/>
    <mergeCell ref="L51:L56"/>
    <mergeCell ref="M51:M56"/>
    <mergeCell ref="I45:I50"/>
    <mergeCell ref="G45:G50"/>
    <mergeCell ref="G51:G56"/>
    <mergeCell ref="I51:I56"/>
    <mergeCell ref="G15:G20"/>
    <mergeCell ref="A4:AO5"/>
    <mergeCell ref="A6:K6"/>
    <mergeCell ref="L6:R6"/>
    <mergeCell ref="S6:Z6"/>
    <mergeCell ref="AA6:AG6"/>
    <mergeCell ref="O15:O20"/>
    <mergeCell ref="P15:P20"/>
    <mergeCell ref="Q15:Q20"/>
    <mergeCell ref="R15:R20"/>
    <mergeCell ref="A15:A20"/>
    <mergeCell ref="D15:D20"/>
    <mergeCell ref="E15:E20"/>
    <mergeCell ref="F15:F20"/>
    <mergeCell ref="A7:A8"/>
    <mergeCell ref="H7:H8"/>
    <mergeCell ref="J7:J8"/>
    <mergeCell ref="F7:F8"/>
    <mergeCell ref="E7:E8"/>
    <mergeCell ref="AG7:AG8"/>
    <mergeCell ref="S7:S8"/>
    <mergeCell ref="AF7:AF8"/>
    <mergeCell ref="AE7:AE8"/>
    <mergeCell ref="D9:D14"/>
    <mergeCell ref="A57:A62"/>
    <mergeCell ref="B57:B62"/>
    <mergeCell ref="C57:C62"/>
    <mergeCell ref="A9:A14"/>
    <mergeCell ref="A45:A50"/>
    <mergeCell ref="B33:B38"/>
    <mergeCell ref="A51:A56"/>
    <mergeCell ref="A39:A44"/>
    <mergeCell ref="B39:B44"/>
    <mergeCell ref="C39:C44"/>
    <mergeCell ref="B45:B50"/>
    <mergeCell ref="B51:B56"/>
    <mergeCell ref="C45:C50"/>
    <mergeCell ref="C51:C56"/>
    <mergeCell ref="B9:B14"/>
    <mergeCell ref="B15:B20"/>
    <mergeCell ref="F57:F62"/>
    <mergeCell ref="G57:G62"/>
    <mergeCell ref="H57:H62"/>
    <mergeCell ref="I57:I62"/>
    <mergeCell ref="J57:J62"/>
    <mergeCell ref="K57:K62"/>
    <mergeCell ref="L57:L62"/>
    <mergeCell ref="C9:C14"/>
    <mergeCell ref="C15:C20"/>
    <mergeCell ref="C21:C26"/>
    <mergeCell ref="C27:C32"/>
    <mergeCell ref="C33:C38"/>
    <mergeCell ref="G21:G26"/>
    <mergeCell ref="G27:G32"/>
    <mergeCell ref="G33:G38"/>
    <mergeCell ref="I21:I26"/>
    <mergeCell ref="H21:H26"/>
    <mergeCell ref="D39:D44"/>
    <mergeCell ref="E39:E44"/>
    <mergeCell ref="F39:F44"/>
    <mergeCell ref="G39:G44"/>
    <mergeCell ref="D51:D56"/>
    <mergeCell ref="E51:E56"/>
    <mergeCell ref="F51:F56"/>
    <mergeCell ref="M57:M62"/>
    <mergeCell ref="N57:N62"/>
    <mergeCell ref="O57:O62"/>
    <mergeCell ref="P57:P62"/>
    <mergeCell ref="Q57:Q62"/>
    <mergeCell ref="R57:R62"/>
    <mergeCell ref="A63:A67"/>
    <mergeCell ref="B63:B67"/>
    <mergeCell ref="C63:C67"/>
    <mergeCell ref="D63:D67"/>
    <mergeCell ref="G63:G67"/>
    <mergeCell ref="H63:H67"/>
    <mergeCell ref="I63:I67"/>
    <mergeCell ref="J63:J67"/>
    <mergeCell ref="K63:K67"/>
    <mergeCell ref="L63:L67"/>
    <mergeCell ref="M63:M67"/>
    <mergeCell ref="N63:N67"/>
    <mergeCell ref="O63:O67"/>
    <mergeCell ref="P63:P67"/>
    <mergeCell ref="Q63:Q67"/>
    <mergeCell ref="R63:R67"/>
    <mergeCell ref="D57:D62"/>
    <mergeCell ref="E57:E62"/>
    <mergeCell ref="A68:A73"/>
    <mergeCell ref="B68:B73"/>
    <mergeCell ref="C68:C73"/>
    <mergeCell ref="D68:D73"/>
    <mergeCell ref="E68:E73"/>
    <mergeCell ref="F68:F73"/>
    <mergeCell ref="G68:G73"/>
    <mergeCell ref="H68:H73"/>
    <mergeCell ref="I68:I73"/>
    <mergeCell ref="J68:J73"/>
    <mergeCell ref="K68:K73"/>
    <mergeCell ref="L68:L73"/>
    <mergeCell ref="M68:M73"/>
    <mergeCell ref="N68:N73"/>
    <mergeCell ref="O68:O73"/>
    <mergeCell ref="P68:P73"/>
    <mergeCell ref="Q68:Q73"/>
    <mergeCell ref="R68:R73"/>
    <mergeCell ref="A74:A79"/>
    <mergeCell ref="B74:B79"/>
    <mergeCell ref="C74:C79"/>
    <mergeCell ref="D74:D79"/>
    <mergeCell ref="E74:E79"/>
    <mergeCell ref="F74:F79"/>
    <mergeCell ref="G74:G79"/>
    <mergeCell ref="H74:H79"/>
    <mergeCell ref="I74:I79"/>
    <mergeCell ref="J74:J79"/>
    <mergeCell ref="K74:K79"/>
    <mergeCell ref="L74:L79"/>
    <mergeCell ref="M74:M79"/>
    <mergeCell ref="N74:N79"/>
    <mergeCell ref="O74:O79"/>
    <mergeCell ref="P74:P79"/>
    <mergeCell ref="Q74:Q79"/>
    <mergeCell ref="R74:R79"/>
    <mergeCell ref="A99:AO99"/>
    <mergeCell ref="N80:N88"/>
    <mergeCell ref="A80:A88"/>
    <mergeCell ref="B80:B88"/>
    <mergeCell ref="C80:C88"/>
    <mergeCell ref="D80:D88"/>
    <mergeCell ref="E80:E88"/>
    <mergeCell ref="F80:F88"/>
    <mergeCell ref="G80:G88"/>
    <mergeCell ref="H80:H88"/>
    <mergeCell ref="I80:I88"/>
    <mergeCell ref="P86:P88"/>
    <mergeCell ref="Q80:Q85"/>
    <mergeCell ref="Q86:Q88"/>
    <mergeCell ref="J85:J88"/>
    <mergeCell ref="O80:O85"/>
    <mergeCell ref="O86:O88"/>
    <mergeCell ref="K80:K85"/>
    <mergeCell ref="K86:K88"/>
    <mergeCell ref="Q89:Q94"/>
    <mergeCell ref="R89:R94"/>
    <mergeCell ref="L93:L97"/>
    <mergeCell ref="J94:J97"/>
    <mergeCell ref="R80:R85"/>
  </mergeCells>
  <conditionalFormatting sqref="L9 L15 AB63:AB67">
    <cfRule type="cellIs" dxfId="395" priority="570" operator="equal">
      <formula>"Muy Alta"</formula>
    </cfRule>
    <cfRule type="cellIs" dxfId="394" priority="571" operator="equal">
      <formula>"Alta"</formula>
    </cfRule>
    <cfRule type="cellIs" dxfId="393" priority="572" operator="equal">
      <formula>"Media"</formula>
    </cfRule>
    <cfRule type="cellIs" dxfId="392" priority="573" operator="equal">
      <formula>"Baja"</formula>
    </cfRule>
    <cfRule type="cellIs" dxfId="391" priority="574" operator="equal">
      <formula>"Muy Baja"</formula>
    </cfRule>
  </conditionalFormatting>
  <conditionalFormatting sqref="P9 P15 P21 P27 P33 P45 P51 AD63:AD67 P39">
    <cfRule type="cellIs" dxfId="390" priority="565" operator="equal">
      <formula>"Catastrófico"</formula>
    </cfRule>
    <cfRule type="cellIs" dxfId="389" priority="566" operator="equal">
      <formula>"Mayor"</formula>
    </cfRule>
    <cfRule type="cellIs" dxfId="388" priority="567" operator="equal">
      <formula>"Moderado"</formula>
    </cfRule>
    <cfRule type="cellIs" dxfId="387" priority="568" operator="equal">
      <formula>"Menor"</formula>
    </cfRule>
    <cfRule type="cellIs" dxfId="386" priority="569" operator="equal">
      <formula>"Leve"</formula>
    </cfRule>
  </conditionalFormatting>
  <conditionalFormatting sqref="R9 AF63:AF67">
    <cfRule type="cellIs" dxfId="385" priority="561" operator="equal">
      <formula>"Extremo"</formula>
    </cfRule>
    <cfRule type="cellIs" dxfId="384" priority="562" operator="equal">
      <formula>"Alto"</formula>
    </cfRule>
    <cfRule type="cellIs" dxfId="383" priority="563" operator="equal">
      <formula>"Moderado"</formula>
    </cfRule>
    <cfRule type="cellIs" dxfId="382" priority="564" operator="equal">
      <formula>"Bajo"</formula>
    </cfRule>
  </conditionalFormatting>
  <conditionalFormatting sqref="AB9:AB14">
    <cfRule type="cellIs" dxfId="381" priority="556" operator="equal">
      <formula>"Muy Alta"</formula>
    </cfRule>
    <cfRule type="cellIs" dxfId="380" priority="557" operator="equal">
      <formula>"Alta"</formula>
    </cfRule>
    <cfRule type="cellIs" dxfId="379" priority="558" operator="equal">
      <formula>"Media"</formula>
    </cfRule>
    <cfRule type="cellIs" dxfId="378" priority="559" operator="equal">
      <formula>"Baja"</formula>
    </cfRule>
    <cfRule type="cellIs" dxfId="377" priority="560" operator="equal">
      <formula>"Muy Baja"</formula>
    </cfRule>
  </conditionalFormatting>
  <conditionalFormatting sqref="AD9:AD14">
    <cfRule type="cellIs" dxfId="376" priority="551" operator="equal">
      <formula>"Catastrófico"</formula>
    </cfRule>
    <cfRule type="cellIs" dxfId="375" priority="552" operator="equal">
      <formula>"Mayor"</formula>
    </cfRule>
    <cfRule type="cellIs" dxfId="374" priority="553" operator="equal">
      <formula>"Moderado"</formula>
    </cfRule>
    <cfRule type="cellIs" dxfId="373" priority="554" operator="equal">
      <formula>"Menor"</formula>
    </cfRule>
    <cfRule type="cellIs" dxfId="372" priority="555" operator="equal">
      <formula>"Leve"</formula>
    </cfRule>
  </conditionalFormatting>
  <conditionalFormatting sqref="AF9:AF14">
    <cfRule type="cellIs" dxfId="371" priority="547" operator="equal">
      <formula>"Extremo"</formula>
    </cfRule>
    <cfRule type="cellIs" dxfId="370" priority="548" operator="equal">
      <formula>"Alto"</formula>
    </cfRule>
    <cfRule type="cellIs" dxfId="369" priority="549" operator="equal">
      <formula>"Moderado"</formula>
    </cfRule>
    <cfRule type="cellIs" dxfId="368" priority="550" operator="equal">
      <formula>"Bajo"</formula>
    </cfRule>
  </conditionalFormatting>
  <conditionalFormatting sqref="L45">
    <cfRule type="cellIs" dxfId="367" priority="304" operator="equal">
      <formula>"Muy Alta"</formula>
    </cfRule>
    <cfRule type="cellIs" dxfId="366" priority="305" operator="equal">
      <formula>"Alta"</formula>
    </cfRule>
    <cfRule type="cellIs" dxfId="365" priority="306" operator="equal">
      <formula>"Media"</formula>
    </cfRule>
    <cfRule type="cellIs" dxfId="364" priority="307" operator="equal">
      <formula>"Baja"</formula>
    </cfRule>
    <cfRule type="cellIs" dxfId="363" priority="308" operator="equal">
      <formula>"Muy Baja"</formula>
    </cfRule>
  </conditionalFormatting>
  <conditionalFormatting sqref="R15">
    <cfRule type="cellIs" dxfId="362" priority="491" operator="equal">
      <formula>"Extremo"</formula>
    </cfRule>
    <cfRule type="cellIs" dxfId="361" priority="492" operator="equal">
      <formula>"Alto"</formula>
    </cfRule>
    <cfRule type="cellIs" dxfId="360" priority="493" operator="equal">
      <formula>"Moderado"</formula>
    </cfRule>
    <cfRule type="cellIs" dxfId="359" priority="494" operator="equal">
      <formula>"Bajo"</formula>
    </cfRule>
  </conditionalFormatting>
  <conditionalFormatting sqref="AB15:AB20">
    <cfRule type="cellIs" dxfId="358" priority="486" operator="equal">
      <formula>"Muy Alta"</formula>
    </cfRule>
    <cfRule type="cellIs" dxfId="357" priority="487" operator="equal">
      <formula>"Alta"</formula>
    </cfRule>
    <cfRule type="cellIs" dxfId="356" priority="488" operator="equal">
      <formula>"Media"</formula>
    </cfRule>
    <cfRule type="cellIs" dxfId="355" priority="489" operator="equal">
      <formula>"Baja"</formula>
    </cfRule>
    <cfRule type="cellIs" dxfId="354" priority="490" operator="equal">
      <formula>"Muy Baja"</formula>
    </cfRule>
  </conditionalFormatting>
  <conditionalFormatting sqref="AD15:AD20">
    <cfRule type="cellIs" dxfId="353" priority="481" operator="equal">
      <formula>"Catastrófico"</formula>
    </cfRule>
    <cfRule type="cellIs" dxfId="352" priority="482" operator="equal">
      <formula>"Mayor"</formula>
    </cfRule>
    <cfRule type="cellIs" dxfId="351" priority="483" operator="equal">
      <formula>"Moderado"</formula>
    </cfRule>
    <cfRule type="cellIs" dxfId="350" priority="484" operator="equal">
      <formula>"Menor"</formula>
    </cfRule>
    <cfRule type="cellIs" dxfId="349" priority="485" operator="equal">
      <formula>"Leve"</formula>
    </cfRule>
  </conditionalFormatting>
  <conditionalFormatting sqref="AF16:AF20">
    <cfRule type="cellIs" dxfId="348" priority="477" operator="equal">
      <formula>"Extremo"</formula>
    </cfRule>
    <cfRule type="cellIs" dxfId="347" priority="478" operator="equal">
      <formula>"Alto"</formula>
    </cfRule>
    <cfRule type="cellIs" dxfId="346" priority="479" operator="equal">
      <formula>"Moderado"</formula>
    </cfRule>
    <cfRule type="cellIs" dxfId="345" priority="480" operator="equal">
      <formula>"Bajo"</formula>
    </cfRule>
  </conditionalFormatting>
  <conditionalFormatting sqref="L21">
    <cfRule type="cellIs" dxfId="344" priority="472" operator="equal">
      <formula>"Muy Alta"</formula>
    </cfRule>
    <cfRule type="cellIs" dxfId="343" priority="473" operator="equal">
      <formula>"Alta"</formula>
    </cfRule>
    <cfRule type="cellIs" dxfId="342" priority="474" operator="equal">
      <formula>"Media"</formula>
    </cfRule>
    <cfRule type="cellIs" dxfId="341" priority="475" operator="equal">
      <formula>"Baja"</formula>
    </cfRule>
    <cfRule type="cellIs" dxfId="340" priority="476" operator="equal">
      <formula>"Muy Baja"</formula>
    </cfRule>
  </conditionalFormatting>
  <conditionalFormatting sqref="R21">
    <cfRule type="cellIs" dxfId="339" priority="463" operator="equal">
      <formula>"Extremo"</formula>
    </cfRule>
    <cfRule type="cellIs" dxfId="338" priority="464" operator="equal">
      <formula>"Alto"</formula>
    </cfRule>
    <cfRule type="cellIs" dxfId="337" priority="465" operator="equal">
      <formula>"Moderado"</formula>
    </cfRule>
    <cfRule type="cellIs" dxfId="336" priority="466" operator="equal">
      <formula>"Bajo"</formula>
    </cfRule>
  </conditionalFormatting>
  <conditionalFormatting sqref="AB21:AB26">
    <cfRule type="cellIs" dxfId="335" priority="458" operator="equal">
      <formula>"Muy Alta"</formula>
    </cfRule>
    <cfRule type="cellIs" dxfId="334" priority="459" operator="equal">
      <formula>"Alta"</formula>
    </cfRule>
    <cfRule type="cellIs" dxfId="333" priority="460" operator="equal">
      <formula>"Media"</formula>
    </cfRule>
    <cfRule type="cellIs" dxfId="332" priority="461" operator="equal">
      <formula>"Baja"</formula>
    </cfRule>
    <cfRule type="cellIs" dxfId="331" priority="462" operator="equal">
      <formula>"Muy Baja"</formula>
    </cfRule>
  </conditionalFormatting>
  <conditionalFormatting sqref="AD21:AD26">
    <cfRule type="cellIs" dxfId="330" priority="453" operator="equal">
      <formula>"Catastrófico"</formula>
    </cfRule>
    <cfRule type="cellIs" dxfId="329" priority="454" operator="equal">
      <formula>"Mayor"</formula>
    </cfRule>
    <cfRule type="cellIs" dxfId="328" priority="455" operator="equal">
      <formula>"Moderado"</formula>
    </cfRule>
    <cfRule type="cellIs" dxfId="327" priority="456" operator="equal">
      <formula>"Menor"</formula>
    </cfRule>
    <cfRule type="cellIs" dxfId="326" priority="457" operator="equal">
      <formula>"Leve"</formula>
    </cfRule>
  </conditionalFormatting>
  <conditionalFormatting sqref="AF21:AF26">
    <cfRule type="cellIs" dxfId="325" priority="449" operator="equal">
      <formula>"Extremo"</formula>
    </cfRule>
    <cfRule type="cellIs" dxfId="324" priority="450" operator="equal">
      <formula>"Alto"</formula>
    </cfRule>
    <cfRule type="cellIs" dxfId="323" priority="451" operator="equal">
      <formula>"Moderado"</formula>
    </cfRule>
    <cfRule type="cellIs" dxfId="322" priority="452" operator="equal">
      <formula>"Bajo"</formula>
    </cfRule>
  </conditionalFormatting>
  <conditionalFormatting sqref="L27">
    <cfRule type="cellIs" dxfId="321" priority="444" operator="equal">
      <formula>"Muy Alta"</formula>
    </cfRule>
    <cfRule type="cellIs" dxfId="320" priority="445" operator="equal">
      <formula>"Alta"</formula>
    </cfRule>
    <cfRule type="cellIs" dxfId="319" priority="446" operator="equal">
      <formula>"Media"</formula>
    </cfRule>
    <cfRule type="cellIs" dxfId="318" priority="447" operator="equal">
      <formula>"Baja"</formula>
    </cfRule>
    <cfRule type="cellIs" dxfId="317" priority="448" operator="equal">
      <formula>"Muy Baja"</formula>
    </cfRule>
  </conditionalFormatting>
  <conditionalFormatting sqref="R27">
    <cfRule type="cellIs" dxfId="316" priority="435" operator="equal">
      <formula>"Extremo"</formula>
    </cfRule>
    <cfRule type="cellIs" dxfId="315" priority="436" operator="equal">
      <formula>"Alto"</formula>
    </cfRule>
    <cfRule type="cellIs" dxfId="314" priority="437" operator="equal">
      <formula>"Moderado"</formula>
    </cfRule>
    <cfRule type="cellIs" dxfId="313" priority="438" operator="equal">
      <formula>"Bajo"</formula>
    </cfRule>
  </conditionalFormatting>
  <conditionalFormatting sqref="AB27:AB32">
    <cfRule type="cellIs" dxfId="312" priority="430" operator="equal">
      <formula>"Muy Alta"</formula>
    </cfRule>
    <cfRule type="cellIs" dxfId="311" priority="431" operator="equal">
      <formula>"Alta"</formula>
    </cfRule>
    <cfRule type="cellIs" dxfId="310" priority="432" operator="equal">
      <formula>"Media"</formula>
    </cfRule>
    <cfRule type="cellIs" dxfId="309" priority="433" operator="equal">
      <formula>"Baja"</formula>
    </cfRule>
    <cfRule type="cellIs" dxfId="308" priority="434" operator="equal">
      <formula>"Muy Baja"</formula>
    </cfRule>
  </conditionalFormatting>
  <conditionalFormatting sqref="AD27:AD32">
    <cfRule type="cellIs" dxfId="307" priority="425" operator="equal">
      <formula>"Catastrófico"</formula>
    </cfRule>
    <cfRule type="cellIs" dxfId="306" priority="426" operator="equal">
      <formula>"Mayor"</formula>
    </cfRule>
    <cfRule type="cellIs" dxfId="305" priority="427" operator="equal">
      <formula>"Moderado"</formula>
    </cfRule>
    <cfRule type="cellIs" dxfId="304" priority="428" operator="equal">
      <formula>"Menor"</formula>
    </cfRule>
    <cfRule type="cellIs" dxfId="303" priority="429" operator="equal">
      <formula>"Leve"</formula>
    </cfRule>
  </conditionalFormatting>
  <conditionalFormatting sqref="AF27:AF32">
    <cfRule type="cellIs" dxfId="302" priority="421" operator="equal">
      <formula>"Extremo"</formula>
    </cfRule>
    <cfRule type="cellIs" dxfId="301" priority="422" operator="equal">
      <formula>"Alto"</formula>
    </cfRule>
    <cfRule type="cellIs" dxfId="300" priority="423" operator="equal">
      <formula>"Moderado"</formula>
    </cfRule>
    <cfRule type="cellIs" dxfId="299" priority="424" operator="equal">
      <formula>"Bajo"</formula>
    </cfRule>
  </conditionalFormatting>
  <conditionalFormatting sqref="L33">
    <cfRule type="cellIs" dxfId="298" priority="416" operator="equal">
      <formula>"Muy Alta"</formula>
    </cfRule>
    <cfRule type="cellIs" dxfId="297" priority="417" operator="equal">
      <formula>"Alta"</formula>
    </cfRule>
    <cfRule type="cellIs" dxfId="296" priority="418" operator="equal">
      <formula>"Media"</formula>
    </cfRule>
    <cfRule type="cellIs" dxfId="295" priority="419" operator="equal">
      <formula>"Baja"</formula>
    </cfRule>
    <cfRule type="cellIs" dxfId="294" priority="420" operator="equal">
      <formula>"Muy Baja"</formula>
    </cfRule>
  </conditionalFormatting>
  <conditionalFormatting sqref="R33">
    <cfRule type="cellIs" dxfId="293" priority="407" operator="equal">
      <formula>"Extremo"</formula>
    </cfRule>
    <cfRule type="cellIs" dxfId="292" priority="408" operator="equal">
      <formula>"Alto"</formula>
    </cfRule>
    <cfRule type="cellIs" dxfId="291" priority="409" operator="equal">
      <formula>"Moderado"</formula>
    </cfRule>
    <cfRule type="cellIs" dxfId="290" priority="410" operator="equal">
      <formula>"Bajo"</formula>
    </cfRule>
  </conditionalFormatting>
  <conditionalFormatting sqref="AB33:AB38">
    <cfRule type="cellIs" dxfId="289" priority="402" operator="equal">
      <formula>"Muy Alta"</formula>
    </cfRule>
    <cfRule type="cellIs" dxfId="288" priority="403" operator="equal">
      <formula>"Alta"</formula>
    </cfRule>
    <cfRule type="cellIs" dxfId="287" priority="404" operator="equal">
      <formula>"Media"</formula>
    </cfRule>
    <cfRule type="cellIs" dxfId="286" priority="405" operator="equal">
      <formula>"Baja"</formula>
    </cfRule>
    <cfRule type="cellIs" dxfId="285" priority="406" operator="equal">
      <formula>"Muy Baja"</formula>
    </cfRule>
  </conditionalFormatting>
  <conditionalFormatting sqref="AD33:AD38">
    <cfRule type="cellIs" dxfId="284" priority="397" operator="equal">
      <formula>"Catastrófico"</formula>
    </cfRule>
    <cfRule type="cellIs" dxfId="283" priority="398" operator="equal">
      <formula>"Mayor"</formula>
    </cfRule>
    <cfRule type="cellIs" dxfId="282" priority="399" operator="equal">
      <formula>"Moderado"</formula>
    </cfRule>
    <cfRule type="cellIs" dxfId="281" priority="400" operator="equal">
      <formula>"Menor"</formula>
    </cfRule>
    <cfRule type="cellIs" dxfId="280" priority="401" operator="equal">
      <formula>"Leve"</formula>
    </cfRule>
  </conditionalFormatting>
  <conditionalFormatting sqref="AF33:AF38">
    <cfRule type="cellIs" dxfId="279" priority="393" operator="equal">
      <formula>"Extremo"</formula>
    </cfRule>
    <cfRule type="cellIs" dxfId="278" priority="394" operator="equal">
      <formula>"Alto"</formula>
    </cfRule>
    <cfRule type="cellIs" dxfId="277" priority="395" operator="equal">
      <formula>"Moderado"</formula>
    </cfRule>
    <cfRule type="cellIs" dxfId="276" priority="396" operator="equal">
      <formula>"Bajo"</formula>
    </cfRule>
  </conditionalFormatting>
  <conditionalFormatting sqref="L39">
    <cfRule type="cellIs" dxfId="275" priority="360" operator="equal">
      <formula>"Muy Alta"</formula>
    </cfRule>
    <cfRule type="cellIs" dxfId="274" priority="361" operator="equal">
      <formula>"Alta"</formula>
    </cfRule>
    <cfRule type="cellIs" dxfId="273" priority="362" operator="equal">
      <formula>"Media"</formula>
    </cfRule>
    <cfRule type="cellIs" dxfId="272" priority="363" operator="equal">
      <formula>"Baja"</formula>
    </cfRule>
    <cfRule type="cellIs" dxfId="271" priority="364" operator="equal">
      <formula>"Muy Baja"</formula>
    </cfRule>
  </conditionalFormatting>
  <conditionalFormatting sqref="R39">
    <cfRule type="cellIs" dxfId="270" priority="351" operator="equal">
      <formula>"Extremo"</formula>
    </cfRule>
    <cfRule type="cellIs" dxfId="269" priority="352" operator="equal">
      <formula>"Alto"</formula>
    </cfRule>
    <cfRule type="cellIs" dxfId="268" priority="353" operator="equal">
      <formula>"Moderado"</formula>
    </cfRule>
    <cfRule type="cellIs" dxfId="267" priority="354" operator="equal">
      <formula>"Bajo"</formula>
    </cfRule>
  </conditionalFormatting>
  <conditionalFormatting sqref="AB39:AB44">
    <cfRule type="cellIs" dxfId="266" priority="346" operator="equal">
      <formula>"Muy Alta"</formula>
    </cfRule>
    <cfRule type="cellIs" dxfId="265" priority="347" operator="equal">
      <formula>"Alta"</formula>
    </cfRule>
    <cfRule type="cellIs" dxfId="264" priority="348" operator="equal">
      <formula>"Media"</formula>
    </cfRule>
    <cfRule type="cellIs" dxfId="263" priority="349" operator="equal">
      <formula>"Baja"</formula>
    </cfRule>
    <cfRule type="cellIs" dxfId="262" priority="350" operator="equal">
      <formula>"Muy Baja"</formula>
    </cfRule>
  </conditionalFormatting>
  <conditionalFormatting sqref="AD39:AD44">
    <cfRule type="cellIs" dxfId="261" priority="341" operator="equal">
      <formula>"Catastrófico"</formula>
    </cfRule>
    <cfRule type="cellIs" dxfId="260" priority="342" operator="equal">
      <formula>"Mayor"</formula>
    </cfRule>
    <cfRule type="cellIs" dxfId="259" priority="343" operator="equal">
      <formula>"Moderado"</formula>
    </cfRule>
    <cfRule type="cellIs" dxfId="258" priority="344" operator="equal">
      <formula>"Menor"</formula>
    </cfRule>
    <cfRule type="cellIs" dxfId="257" priority="345" operator="equal">
      <formula>"Leve"</formula>
    </cfRule>
  </conditionalFormatting>
  <conditionalFormatting sqref="AF39:AF44">
    <cfRule type="cellIs" dxfId="256" priority="337" operator="equal">
      <formula>"Extremo"</formula>
    </cfRule>
    <cfRule type="cellIs" dxfId="255" priority="338" operator="equal">
      <formula>"Alto"</formula>
    </cfRule>
    <cfRule type="cellIs" dxfId="254" priority="339" operator="equal">
      <formula>"Moderado"</formula>
    </cfRule>
    <cfRule type="cellIs" dxfId="253" priority="340" operator="equal">
      <formula>"Bajo"</formula>
    </cfRule>
  </conditionalFormatting>
  <conditionalFormatting sqref="R45">
    <cfRule type="cellIs" dxfId="252" priority="295" operator="equal">
      <formula>"Extremo"</formula>
    </cfRule>
    <cfRule type="cellIs" dxfId="251" priority="296" operator="equal">
      <formula>"Alto"</formula>
    </cfRule>
    <cfRule type="cellIs" dxfId="250" priority="297" operator="equal">
      <formula>"Moderado"</formula>
    </cfRule>
    <cfRule type="cellIs" dxfId="249" priority="298" operator="equal">
      <formula>"Bajo"</formula>
    </cfRule>
  </conditionalFormatting>
  <conditionalFormatting sqref="AB45:AB50">
    <cfRule type="cellIs" dxfId="248" priority="290" operator="equal">
      <formula>"Muy Alta"</formula>
    </cfRule>
    <cfRule type="cellIs" dxfId="247" priority="291" operator="equal">
      <formula>"Alta"</formula>
    </cfRule>
    <cfRule type="cellIs" dxfId="246" priority="292" operator="equal">
      <formula>"Media"</formula>
    </cfRule>
    <cfRule type="cellIs" dxfId="245" priority="293" operator="equal">
      <formula>"Baja"</formula>
    </cfRule>
    <cfRule type="cellIs" dxfId="244" priority="294" operator="equal">
      <formula>"Muy Baja"</formula>
    </cfRule>
  </conditionalFormatting>
  <conditionalFormatting sqref="AD45:AD50">
    <cfRule type="cellIs" dxfId="243" priority="285" operator="equal">
      <formula>"Catastrófico"</formula>
    </cfRule>
    <cfRule type="cellIs" dxfId="242" priority="286" operator="equal">
      <formula>"Mayor"</formula>
    </cfRule>
    <cfRule type="cellIs" dxfId="241" priority="287" operator="equal">
      <formula>"Moderado"</formula>
    </cfRule>
    <cfRule type="cellIs" dxfId="240" priority="288" operator="equal">
      <formula>"Menor"</formula>
    </cfRule>
    <cfRule type="cellIs" dxfId="239" priority="289" operator="equal">
      <formula>"Leve"</formula>
    </cfRule>
  </conditionalFormatting>
  <conditionalFormatting sqref="AF45:AF50">
    <cfRule type="cellIs" dxfId="238" priority="281" operator="equal">
      <formula>"Extremo"</formula>
    </cfRule>
    <cfRule type="cellIs" dxfId="237" priority="282" operator="equal">
      <formula>"Alto"</formula>
    </cfRule>
    <cfRule type="cellIs" dxfId="236" priority="283" operator="equal">
      <formula>"Moderado"</formula>
    </cfRule>
    <cfRule type="cellIs" dxfId="235" priority="284" operator="equal">
      <formula>"Bajo"</formula>
    </cfRule>
  </conditionalFormatting>
  <conditionalFormatting sqref="L51">
    <cfRule type="cellIs" dxfId="234" priority="276" operator="equal">
      <formula>"Muy Alta"</formula>
    </cfRule>
    <cfRule type="cellIs" dxfId="233" priority="277" operator="equal">
      <formula>"Alta"</formula>
    </cfRule>
    <cfRule type="cellIs" dxfId="232" priority="278" operator="equal">
      <formula>"Media"</formula>
    </cfRule>
    <cfRule type="cellIs" dxfId="231" priority="279" operator="equal">
      <formula>"Baja"</formula>
    </cfRule>
    <cfRule type="cellIs" dxfId="230" priority="280" operator="equal">
      <formula>"Muy Baja"</formula>
    </cfRule>
  </conditionalFormatting>
  <conditionalFormatting sqref="R51">
    <cfRule type="cellIs" dxfId="229" priority="267" operator="equal">
      <formula>"Extremo"</formula>
    </cfRule>
    <cfRule type="cellIs" dxfId="228" priority="268" operator="equal">
      <formula>"Alto"</formula>
    </cfRule>
    <cfRule type="cellIs" dxfId="227" priority="269" operator="equal">
      <formula>"Moderado"</formula>
    </cfRule>
    <cfRule type="cellIs" dxfId="226" priority="270" operator="equal">
      <formula>"Bajo"</formula>
    </cfRule>
  </conditionalFormatting>
  <conditionalFormatting sqref="AB51:AB56">
    <cfRule type="cellIs" dxfId="225" priority="262" operator="equal">
      <formula>"Muy Alta"</formula>
    </cfRule>
    <cfRule type="cellIs" dxfId="224" priority="263" operator="equal">
      <formula>"Alta"</formula>
    </cfRule>
    <cfRule type="cellIs" dxfId="223" priority="264" operator="equal">
      <formula>"Media"</formula>
    </cfRule>
    <cfRule type="cellIs" dxfId="222" priority="265" operator="equal">
      <formula>"Baja"</formula>
    </cfRule>
    <cfRule type="cellIs" dxfId="221" priority="266" operator="equal">
      <formula>"Muy Baja"</formula>
    </cfRule>
  </conditionalFormatting>
  <conditionalFormatting sqref="AD51:AD56">
    <cfRule type="cellIs" dxfId="220" priority="257" operator="equal">
      <formula>"Catastrófico"</formula>
    </cfRule>
    <cfRule type="cellIs" dxfId="219" priority="258" operator="equal">
      <formula>"Mayor"</formula>
    </cfRule>
    <cfRule type="cellIs" dxfId="218" priority="259" operator="equal">
      <formula>"Moderado"</formula>
    </cfRule>
    <cfRule type="cellIs" dxfId="217" priority="260" operator="equal">
      <formula>"Menor"</formula>
    </cfRule>
    <cfRule type="cellIs" dxfId="216" priority="261" operator="equal">
      <formula>"Leve"</formula>
    </cfRule>
  </conditionalFormatting>
  <conditionalFormatting sqref="AF51:AF56">
    <cfRule type="cellIs" dxfId="215" priority="253" operator="equal">
      <formula>"Extremo"</formula>
    </cfRule>
    <cfRule type="cellIs" dxfId="214" priority="254" operator="equal">
      <formula>"Alto"</formula>
    </cfRule>
    <cfRule type="cellIs" dxfId="213" priority="255" operator="equal">
      <formula>"Moderado"</formula>
    </cfRule>
    <cfRule type="cellIs" dxfId="212" priority="256" operator="equal">
      <formula>"Bajo"</formula>
    </cfRule>
  </conditionalFormatting>
  <conditionalFormatting sqref="O63:O67 O9:O56">
    <cfRule type="containsText" dxfId="211" priority="252" operator="containsText" text="❌">
      <formula>NOT(ISERROR(SEARCH("❌",O9)))</formula>
    </cfRule>
  </conditionalFormatting>
  <conditionalFormatting sqref="P57">
    <cfRule type="cellIs" dxfId="210" priority="247" operator="equal">
      <formula>"Catastrófico"</formula>
    </cfRule>
    <cfRule type="cellIs" dxfId="209" priority="248" operator="equal">
      <formula>"Mayor"</formula>
    </cfRule>
    <cfRule type="cellIs" dxfId="208" priority="249" operator="equal">
      <formula>"Moderado"</formula>
    </cfRule>
    <cfRule type="cellIs" dxfId="207" priority="250" operator="equal">
      <formula>"Menor"</formula>
    </cfRule>
    <cfRule type="cellIs" dxfId="206" priority="251" operator="equal">
      <formula>"Leve"</formula>
    </cfRule>
  </conditionalFormatting>
  <conditionalFormatting sqref="L57">
    <cfRule type="cellIs" dxfId="205" priority="242" operator="equal">
      <formula>"Muy Alta"</formula>
    </cfRule>
    <cfRule type="cellIs" dxfId="204" priority="243" operator="equal">
      <formula>"Alta"</formula>
    </cfRule>
    <cfRule type="cellIs" dxfId="203" priority="244" operator="equal">
      <formula>"Media"</formula>
    </cfRule>
    <cfRule type="cellIs" dxfId="202" priority="245" operator="equal">
      <formula>"Baja"</formula>
    </cfRule>
    <cfRule type="cellIs" dxfId="201" priority="246" operator="equal">
      <formula>"Muy Baja"</formula>
    </cfRule>
  </conditionalFormatting>
  <conditionalFormatting sqref="R57">
    <cfRule type="cellIs" dxfId="200" priority="238" operator="equal">
      <formula>"Extremo"</formula>
    </cfRule>
    <cfRule type="cellIs" dxfId="199" priority="239" operator="equal">
      <formula>"Alto"</formula>
    </cfRule>
    <cfRule type="cellIs" dxfId="198" priority="240" operator="equal">
      <formula>"Moderado"</formula>
    </cfRule>
    <cfRule type="cellIs" dxfId="197" priority="241" operator="equal">
      <formula>"Bajo"</formula>
    </cfRule>
  </conditionalFormatting>
  <conditionalFormatting sqref="AB57:AB62">
    <cfRule type="cellIs" dxfId="196" priority="233" operator="equal">
      <formula>"Muy Alta"</formula>
    </cfRule>
    <cfRule type="cellIs" dxfId="195" priority="234" operator="equal">
      <formula>"Alta"</formula>
    </cfRule>
    <cfRule type="cellIs" dxfId="194" priority="235" operator="equal">
      <formula>"Media"</formula>
    </cfRule>
    <cfRule type="cellIs" dxfId="193" priority="236" operator="equal">
      <formula>"Baja"</formula>
    </cfRule>
    <cfRule type="cellIs" dxfId="192" priority="237" operator="equal">
      <formula>"Muy Baja"</formula>
    </cfRule>
  </conditionalFormatting>
  <conditionalFormatting sqref="AD57:AD62">
    <cfRule type="cellIs" dxfId="191" priority="228" operator="equal">
      <formula>"Catastrófico"</formula>
    </cfRule>
    <cfRule type="cellIs" dxfId="190" priority="229" operator="equal">
      <formula>"Mayor"</formula>
    </cfRule>
    <cfRule type="cellIs" dxfId="189" priority="230" operator="equal">
      <formula>"Moderado"</formula>
    </cfRule>
    <cfRule type="cellIs" dxfId="188" priority="231" operator="equal">
      <formula>"Menor"</formula>
    </cfRule>
    <cfRule type="cellIs" dxfId="187" priority="232" operator="equal">
      <formula>"Leve"</formula>
    </cfRule>
  </conditionalFormatting>
  <conditionalFormatting sqref="AF57:AF62">
    <cfRule type="cellIs" dxfId="186" priority="224" operator="equal">
      <formula>"Extremo"</formula>
    </cfRule>
    <cfRule type="cellIs" dxfId="185" priority="225" operator="equal">
      <formula>"Alto"</formula>
    </cfRule>
    <cfRule type="cellIs" dxfId="184" priority="226" operator="equal">
      <formula>"Moderado"</formula>
    </cfRule>
    <cfRule type="cellIs" dxfId="183" priority="227" operator="equal">
      <formula>"Bajo"</formula>
    </cfRule>
  </conditionalFormatting>
  <conditionalFormatting sqref="O57:O62">
    <cfRule type="containsText" dxfId="182" priority="223" operator="containsText" text="❌">
      <formula>NOT(ISERROR(SEARCH("❌",O57)))</formula>
    </cfRule>
  </conditionalFormatting>
  <conditionalFormatting sqref="P68">
    <cfRule type="cellIs" dxfId="181" priority="189" operator="equal">
      <formula>"Catastrófico"</formula>
    </cfRule>
    <cfRule type="cellIs" dxfId="180" priority="190" operator="equal">
      <formula>"Mayor"</formula>
    </cfRule>
    <cfRule type="cellIs" dxfId="179" priority="191" operator="equal">
      <formula>"Moderado"</formula>
    </cfRule>
    <cfRule type="cellIs" dxfId="178" priority="192" operator="equal">
      <formula>"Menor"</formula>
    </cfRule>
    <cfRule type="cellIs" dxfId="177" priority="193" operator="equal">
      <formula>"Leve"</formula>
    </cfRule>
  </conditionalFormatting>
  <conditionalFormatting sqref="L68">
    <cfRule type="cellIs" dxfId="176" priority="184" operator="equal">
      <formula>"Muy Alta"</formula>
    </cfRule>
    <cfRule type="cellIs" dxfId="175" priority="185" operator="equal">
      <formula>"Alta"</formula>
    </cfRule>
    <cfRule type="cellIs" dxfId="174" priority="186" operator="equal">
      <formula>"Media"</formula>
    </cfRule>
    <cfRule type="cellIs" dxfId="173" priority="187" operator="equal">
      <formula>"Baja"</formula>
    </cfRule>
    <cfRule type="cellIs" dxfId="172" priority="188" operator="equal">
      <formula>"Muy Baja"</formula>
    </cfRule>
  </conditionalFormatting>
  <conditionalFormatting sqref="R68">
    <cfRule type="cellIs" dxfId="171" priority="180" operator="equal">
      <formula>"Extremo"</formula>
    </cfRule>
    <cfRule type="cellIs" dxfId="170" priority="181" operator="equal">
      <formula>"Alto"</formula>
    </cfRule>
    <cfRule type="cellIs" dxfId="169" priority="182" operator="equal">
      <formula>"Moderado"</formula>
    </cfRule>
    <cfRule type="cellIs" dxfId="168" priority="183" operator="equal">
      <formula>"Bajo"</formula>
    </cfRule>
  </conditionalFormatting>
  <conditionalFormatting sqref="AB68:AB73">
    <cfRule type="cellIs" dxfId="167" priority="175" operator="equal">
      <formula>"Muy Alta"</formula>
    </cfRule>
    <cfRule type="cellIs" dxfId="166" priority="176" operator="equal">
      <formula>"Alta"</formula>
    </cfRule>
    <cfRule type="cellIs" dxfId="165" priority="177" operator="equal">
      <formula>"Media"</formula>
    </cfRule>
    <cfRule type="cellIs" dxfId="164" priority="178" operator="equal">
      <formula>"Baja"</formula>
    </cfRule>
    <cfRule type="cellIs" dxfId="163" priority="179" operator="equal">
      <formula>"Muy Baja"</formula>
    </cfRule>
  </conditionalFormatting>
  <conditionalFormatting sqref="AD68:AD73">
    <cfRule type="cellIs" dxfId="162" priority="170" operator="equal">
      <formula>"Catastrófico"</formula>
    </cfRule>
    <cfRule type="cellIs" dxfId="161" priority="171" operator="equal">
      <formula>"Mayor"</formula>
    </cfRule>
    <cfRule type="cellIs" dxfId="160" priority="172" operator="equal">
      <formula>"Moderado"</formula>
    </cfRule>
    <cfRule type="cellIs" dxfId="159" priority="173" operator="equal">
      <formula>"Menor"</formula>
    </cfRule>
    <cfRule type="cellIs" dxfId="158" priority="174" operator="equal">
      <formula>"Leve"</formula>
    </cfRule>
  </conditionalFormatting>
  <conditionalFormatting sqref="AF68:AF73">
    <cfRule type="cellIs" dxfId="157" priority="166" operator="equal">
      <formula>"Extremo"</formula>
    </cfRule>
    <cfRule type="cellIs" dxfId="156" priority="167" operator="equal">
      <formula>"Alto"</formula>
    </cfRule>
    <cfRule type="cellIs" dxfId="155" priority="168" operator="equal">
      <formula>"Moderado"</formula>
    </cfRule>
    <cfRule type="cellIs" dxfId="154" priority="169" operator="equal">
      <formula>"Bajo"</formula>
    </cfRule>
  </conditionalFormatting>
  <conditionalFormatting sqref="O68:O73">
    <cfRule type="containsText" dxfId="153" priority="165" operator="containsText" text="❌">
      <formula>NOT(ISERROR(SEARCH("❌",O68)))</formula>
    </cfRule>
  </conditionalFormatting>
  <conditionalFormatting sqref="P74">
    <cfRule type="cellIs" dxfId="152" priority="160" operator="equal">
      <formula>"Catastrófico"</formula>
    </cfRule>
    <cfRule type="cellIs" dxfId="151" priority="161" operator="equal">
      <formula>"Mayor"</formula>
    </cfRule>
    <cfRule type="cellIs" dxfId="150" priority="162" operator="equal">
      <formula>"Moderado"</formula>
    </cfRule>
    <cfRule type="cellIs" dxfId="149" priority="163" operator="equal">
      <formula>"Menor"</formula>
    </cfRule>
    <cfRule type="cellIs" dxfId="148" priority="164" operator="equal">
      <formula>"Leve"</formula>
    </cfRule>
  </conditionalFormatting>
  <conditionalFormatting sqref="L74">
    <cfRule type="cellIs" dxfId="147" priority="155" operator="equal">
      <formula>"Muy Alta"</formula>
    </cfRule>
    <cfRule type="cellIs" dxfId="146" priority="156" operator="equal">
      <formula>"Alta"</formula>
    </cfRule>
    <cfRule type="cellIs" dxfId="145" priority="157" operator="equal">
      <formula>"Media"</formula>
    </cfRule>
    <cfRule type="cellIs" dxfId="144" priority="158" operator="equal">
      <formula>"Baja"</formula>
    </cfRule>
    <cfRule type="cellIs" dxfId="143" priority="159" operator="equal">
      <formula>"Muy Baja"</formula>
    </cfRule>
  </conditionalFormatting>
  <conditionalFormatting sqref="R74">
    <cfRule type="cellIs" dxfId="142" priority="151" operator="equal">
      <formula>"Extremo"</formula>
    </cfRule>
    <cfRule type="cellIs" dxfId="141" priority="152" operator="equal">
      <formula>"Alto"</formula>
    </cfRule>
    <cfRule type="cellIs" dxfId="140" priority="153" operator="equal">
      <formula>"Moderado"</formula>
    </cfRule>
    <cfRule type="cellIs" dxfId="139" priority="154" operator="equal">
      <formula>"Bajo"</formula>
    </cfRule>
  </conditionalFormatting>
  <conditionalFormatting sqref="AB74:AB79">
    <cfRule type="cellIs" dxfId="138" priority="146" operator="equal">
      <formula>"Muy Alta"</formula>
    </cfRule>
    <cfRule type="cellIs" dxfId="137" priority="147" operator="equal">
      <formula>"Alta"</formula>
    </cfRule>
    <cfRule type="cellIs" dxfId="136" priority="148" operator="equal">
      <formula>"Media"</formula>
    </cfRule>
    <cfRule type="cellIs" dxfId="135" priority="149" operator="equal">
      <formula>"Baja"</formula>
    </cfRule>
    <cfRule type="cellIs" dxfId="134" priority="150" operator="equal">
      <formula>"Muy Baja"</formula>
    </cfRule>
  </conditionalFormatting>
  <conditionalFormatting sqref="AD74:AD79">
    <cfRule type="cellIs" dxfId="133" priority="141" operator="equal">
      <formula>"Catastrófico"</formula>
    </cfRule>
    <cfRule type="cellIs" dxfId="132" priority="142" operator="equal">
      <formula>"Mayor"</formula>
    </cfRule>
    <cfRule type="cellIs" dxfId="131" priority="143" operator="equal">
      <formula>"Moderado"</formula>
    </cfRule>
    <cfRule type="cellIs" dxfId="130" priority="144" operator="equal">
      <formula>"Menor"</formula>
    </cfRule>
    <cfRule type="cellIs" dxfId="129" priority="145" operator="equal">
      <formula>"Leve"</formula>
    </cfRule>
  </conditionalFormatting>
  <conditionalFormatting sqref="AF74:AF79">
    <cfRule type="cellIs" dxfId="128" priority="137" operator="equal">
      <formula>"Extremo"</formula>
    </cfRule>
    <cfRule type="cellIs" dxfId="127" priority="138" operator="equal">
      <formula>"Alto"</formula>
    </cfRule>
    <cfRule type="cellIs" dxfId="126" priority="139" operator="equal">
      <formula>"Moderado"</formula>
    </cfRule>
    <cfRule type="cellIs" dxfId="125" priority="140" operator="equal">
      <formula>"Bajo"</formula>
    </cfRule>
  </conditionalFormatting>
  <conditionalFormatting sqref="O74:O79">
    <cfRule type="containsText" dxfId="124" priority="136" operator="containsText" text="❌">
      <formula>NOT(ISERROR(SEARCH("❌",O74)))</formula>
    </cfRule>
  </conditionalFormatting>
  <conditionalFormatting sqref="AB81:AB88 AB98">
    <cfRule type="cellIs" dxfId="123" priority="117" operator="equal">
      <formula>"Muy Alta"</formula>
    </cfRule>
    <cfRule type="cellIs" dxfId="122" priority="118" operator="equal">
      <formula>"Alta"</formula>
    </cfRule>
    <cfRule type="cellIs" dxfId="121" priority="119" operator="equal">
      <formula>"Media"</formula>
    </cfRule>
    <cfRule type="cellIs" dxfId="120" priority="120" operator="equal">
      <formula>"Baja"</formula>
    </cfRule>
    <cfRule type="cellIs" dxfId="119" priority="121" operator="equal">
      <formula>"Muy Baja"</formula>
    </cfRule>
  </conditionalFormatting>
  <conditionalFormatting sqref="AD81:AD88 AD98">
    <cfRule type="cellIs" dxfId="118" priority="112" operator="equal">
      <formula>"Catastrófico"</formula>
    </cfRule>
    <cfRule type="cellIs" dxfId="117" priority="113" operator="equal">
      <formula>"Mayor"</formula>
    </cfRule>
    <cfRule type="cellIs" dxfId="116" priority="114" operator="equal">
      <formula>"Moderado"</formula>
    </cfRule>
    <cfRule type="cellIs" dxfId="115" priority="115" operator="equal">
      <formula>"Menor"</formula>
    </cfRule>
    <cfRule type="cellIs" dxfId="114" priority="116" operator="equal">
      <formula>"Leve"</formula>
    </cfRule>
  </conditionalFormatting>
  <conditionalFormatting sqref="AF81:AF88 AF98">
    <cfRule type="cellIs" dxfId="113" priority="108" operator="equal">
      <formula>"Extremo"</formula>
    </cfRule>
    <cfRule type="cellIs" dxfId="112" priority="109" operator="equal">
      <formula>"Alto"</formula>
    </cfRule>
    <cfRule type="cellIs" dxfId="111" priority="110" operator="equal">
      <formula>"Moderado"</formula>
    </cfRule>
    <cfRule type="cellIs" dxfId="110" priority="111" operator="equal">
      <formula>"Bajo"</formula>
    </cfRule>
  </conditionalFormatting>
  <conditionalFormatting sqref="AF15">
    <cfRule type="cellIs" dxfId="109" priority="103" operator="equal">
      <formula>"Extremo"</formula>
    </cfRule>
    <cfRule type="cellIs" dxfId="108" priority="104" operator="equal">
      <formula>"Alto"</formula>
    </cfRule>
    <cfRule type="cellIs" dxfId="107" priority="105" operator="equal">
      <formula>"Moderado"</formula>
    </cfRule>
    <cfRule type="cellIs" dxfId="106" priority="106" operator="equal">
      <formula>"Bajo"</formula>
    </cfRule>
  </conditionalFormatting>
  <conditionalFormatting sqref="O81:O88 O98">
    <cfRule type="containsText" dxfId="105" priority="102" operator="containsText" text="❌">
      <formula>NOT(ISERROR(SEARCH("❌",O81)))</formula>
    </cfRule>
  </conditionalFormatting>
  <conditionalFormatting sqref="P81:P88 P98">
    <cfRule type="cellIs" dxfId="104" priority="97" operator="equal">
      <formula>"Catastrófico"</formula>
    </cfRule>
    <cfRule type="cellIs" dxfId="103" priority="98" operator="equal">
      <formula>"Mayor"</formula>
    </cfRule>
    <cfRule type="cellIs" dxfId="102" priority="99" operator="equal">
      <formula>"Moderado"</formula>
    </cfRule>
    <cfRule type="cellIs" dxfId="101" priority="100" operator="equal">
      <formula>"Menor"</formula>
    </cfRule>
    <cfRule type="cellIs" dxfId="100" priority="101" operator="equal">
      <formula>"Leve"</formula>
    </cfRule>
  </conditionalFormatting>
  <conditionalFormatting sqref="L81:L88 L98">
    <cfRule type="cellIs" dxfId="99" priority="92" operator="equal">
      <formula>"Muy Alta"</formula>
    </cfRule>
    <cfRule type="cellIs" dxfId="98" priority="93" operator="equal">
      <formula>"Alta"</formula>
    </cfRule>
    <cfRule type="cellIs" dxfId="97" priority="94" operator="equal">
      <formula>"Media"</formula>
    </cfRule>
    <cfRule type="cellIs" dxfId="96" priority="95" operator="equal">
      <formula>"Baja"</formula>
    </cfRule>
    <cfRule type="cellIs" dxfId="95" priority="96" operator="equal">
      <formula>"Muy Baja"</formula>
    </cfRule>
  </conditionalFormatting>
  <conditionalFormatting sqref="R81:R88 R98">
    <cfRule type="cellIs" dxfId="94" priority="88" operator="equal">
      <formula>"Extremo"</formula>
    </cfRule>
    <cfRule type="cellIs" dxfId="93" priority="89" operator="equal">
      <formula>"Alto"</formula>
    </cfRule>
    <cfRule type="cellIs" dxfId="92" priority="90" operator="equal">
      <formula>"Moderado"</formula>
    </cfRule>
    <cfRule type="cellIs" dxfId="91" priority="91" operator="equal">
      <formula>"Bajo"</formula>
    </cfRule>
  </conditionalFormatting>
  <conditionalFormatting sqref="AB90:AB97">
    <cfRule type="cellIs" dxfId="90" priority="83" operator="equal">
      <formula>"Muy Alta"</formula>
    </cfRule>
    <cfRule type="cellIs" dxfId="89" priority="84" operator="equal">
      <formula>"Alta"</formula>
    </cfRule>
    <cfRule type="cellIs" dxfId="88" priority="85" operator="equal">
      <formula>"Media"</formula>
    </cfRule>
    <cfRule type="cellIs" dxfId="87" priority="86" operator="equal">
      <formula>"Baja"</formula>
    </cfRule>
    <cfRule type="cellIs" dxfId="86" priority="87" operator="equal">
      <formula>"Muy Baja"</formula>
    </cfRule>
  </conditionalFormatting>
  <conditionalFormatting sqref="AD90:AD97">
    <cfRule type="cellIs" dxfId="85" priority="78" operator="equal">
      <formula>"Catastrófico"</formula>
    </cfRule>
    <cfRule type="cellIs" dxfId="84" priority="79" operator="equal">
      <formula>"Mayor"</formula>
    </cfRule>
    <cfRule type="cellIs" dxfId="83" priority="80" operator="equal">
      <formula>"Moderado"</formula>
    </cfRule>
    <cfRule type="cellIs" dxfId="82" priority="81" operator="equal">
      <formula>"Menor"</formula>
    </cfRule>
    <cfRule type="cellIs" dxfId="81" priority="82" operator="equal">
      <formula>"Leve"</formula>
    </cfRule>
  </conditionalFormatting>
  <conditionalFormatting sqref="AF90:AF97">
    <cfRule type="cellIs" dxfId="80" priority="74" operator="equal">
      <formula>"Extremo"</formula>
    </cfRule>
    <cfRule type="cellIs" dxfId="79" priority="75" operator="equal">
      <formula>"Alto"</formula>
    </cfRule>
    <cfRule type="cellIs" dxfId="78" priority="76" operator="equal">
      <formula>"Moderado"</formula>
    </cfRule>
    <cfRule type="cellIs" dxfId="77" priority="77" operator="equal">
      <formula>"Bajo"</formula>
    </cfRule>
  </conditionalFormatting>
  <conditionalFormatting sqref="O90:O97">
    <cfRule type="containsText" dxfId="76" priority="73" operator="containsText" text="❌">
      <formula>NOT(ISERROR(SEARCH("❌",O90)))</formula>
    </cfRule>
  </conditionalFormatting>
  <conditionalFormatting sqref="P90:P97">
    <cfRule type="cellIs" dxfId="75" priority="68" operator="equal">
      <formula>"Catastrófico"</formula>
    </cfRule>
    <cfRule type="cellIs" dxfId="74" priority="69" operator="equal">
      <formula>"Mayor"</formula>
    </cfRule>
    <cfRule type="cellIs" dxfId="73" priority="70" operator="equal">
      <formula>"Moderado"</formula>
    </cfRule>
    <cfRule type="cellIs" dxfId="72" priority="71" operator="equal">
      <formula>"Menor"</formula>
    </cfRule>
    <cfRule type="cellIs" dxfId="71" priority="72" operator="equal">
      <formula>"Leve"</formula>
    </cfRule>
  </conditionalFormatting>
  <conditionalFormatting sqref="L90:L97">
    <cfRule type="cellIs" dxfId="70" priority="63" operator="equal">
      <formula>"Muy Alta"</formula>
    </cfRule>
    <cfRule type="cellIs" dxfId="69" priority="64" operator="equal">
      <formula>"Alta"</formula>
    </cfRule>
    <cfRule type="cellIs" dxfId="68" priority="65" operator="equal">
      <formula>"Media"</formula>
    </cfRule>
    <cfRule type="cellIs" dxfId="67" priority="66" operator="equal">
      <formula>"Baja"</formula>
    </cfRule>
    <cfRule type="cellIs" dxfId="66" priority="67" operator="equal">
      <formula>"Muy Baja"</formula>
    </cfRule>
  </conditionalFormatting>
  <conditionalFormatting sqref="R90:R97">
    <cfRule type="cellIs" dxfId="65" priority="59" operator="equal">
      <formula>"Extremo"</formula>
    </cfRule>
    <cfRule type="cellIs" dxfId="64" priority="60" operator="equal">
      <formula>"Alto"</formula>
    </cfRule>
    <cfRule type="cellIs" dxfId="63" priority="61" operator="equal">
      <formula>"Moderado"</formula>
    </cfRule>
    <cfRule type="cellIs" dxfId="62" priority="62" operator="equal">
      <formula>"Bajo"</formula>
    </cfRule>
  </conditionalFormatting>
  <conditionalFormatting sqref="L80">
    <cfRule type="cellIs" dxfId="61" priority="34" operator="equal">
      <formula>"Muy Alta"</formula>
    </cfRule>
    <cfRule type="cellIs" dxfId="60" priority="35" operator="equal">
      <formula>"Alta"</formula>
    </cfRule>
    <cfRule type="cellIs" dxfId="59" priority="36" operator="equal">
      <formula>"Media"</formula>
    </cfRule>
    <cfRule type="cellIs" dxfId="58" priority="37" operator="equal">
      <formula>"Baja"</formula>
    </cfRule>
    <cfRule type="cellIs" dxfId="57" priority="38" operator="equal">
      <formula>"Muy Baja"</formula>
    </cfRule>
  </conditionalFormatting>
  <conditionalFormatting sqref="O80">
    <cfRule type="containsText" dxfId="56" priority="44" operator="containsText" text="❌">
      <formula>NOT(ISERROR(SEARCH("❌",O80)))</formula>
    </cfRule>
  </conditionalFormatting>
  <conditionalFormatting sqref="P80">
    <cfRule type="cellIs" dxfId="55" priority="39" operator="equal">
      <formula>"Catastrófico"</formula>
    </cfRule>
    <cfRule type="cellIs" dxfId="54" priority="40" operator="equal">
      <formula>"Mayor"</formula>
    </cfRule>
    <cfRule type="cellIs" dxfId="53" priority="41" operator="equal">
      <formula>"Moderado"</formula>
    </cfRule>
    <cfRule type="cellIs" dxfId="52" priority="42" operator="equal">
      <formula>"Menor"</formula>
    </cfRule>
    <cfRule type="cellIs" dxfId="51" priority="43" operator="equal">
      <formula>"Leve"</formula>
    </cfRule>
  </conditionalFormatting>
  <conditionalFormatting sqref="R80">
    <cfRule type="cellIs" dxfId="50" priority="30" operator="equal">
      <formula>"Extremo"</formula>
    </cfRule>
    <cfRule type="cellIs" dxfId="49" priority="31" operator="equal">
      <formula>"Alto"</formula>
    </cfRule>
    <cfRule type="cellIs" dxfId="48" priority="32" operator="equal">
      <formula>"Moderado"</formula>
    </cfRule>
    <cfRule type="cellIs" dxfId="47" priority="33" operator="equal">
      <formula>"Bajo"</formula>
    </cfRule>
  </conditionalFormatting>
  <conditionalFormatting sqref="AB80">
    <cfRule type="cellIs" dxfId="46" priority="54" operator="equal">
      <formula>"Muy Alta"</formula>
    </cfRule>
    <cfRule type="cellIs" dxfId="45" priority="55" operator="equal">
      <formula>"Alta"</formula>
    </cfRule>
    <cfRule type="cellIs" dxfId="44" priority="56" operator="equal">
      <formula>"Media"</formula>
    </cfRule>
    <cfRule type="cellIs" dxfId="43" priority="57" operator="equal">
      <formula>"Baja"</formula>
    </cfRule>
    <cfRule type="cellIs" dxfId="42" priority="58" operator="equal">
      <formula>"Muy Baja"</formula>
    </cfRule>
  </conditionalFormatting>
  <conditionalFormatting sqref="AD80">
    <cfRule type="cellIs" dxfId="41" priority="49" operator="equal">
      <formula>"Catastrófico"</formula>
    </cfRule>
    <cfRule type="cellIs" dxfId="40" priority="50" operator="equal">
      <formula>"Mayor"</formula>
    </cfRule>
    <cfRule type="cellIs" dxfId="39" priority="51" operator="equal">
      <formula>"Moderado"</formula>
    </cfRule>
    <cfRule type="cellIs" dxfId="38" priority="52" operator="equal">
      <formula>"Menor"</formula>
    </cfRule>
    <cfRule type="cellIs" dxfId="37" priority="53" operator="equal">
      <formula>"Leve"</formula>
    </cfRule>
  </conditionalFormatting>
  <conditionalFormatting sqref="AF80">
    <cfRule type="cellIs" dxfId="36" priority="45" operator="equal">
      <formula>"Extremo"</formula>
    </cfRule>
    <cfRule type="cellIs" dxfId="35" priority="46" operator="equal">
      <formula>"Alto"</formula>
    </cfRule>
    <cfRule type="cellIs" dxfId="34" priority="47" operator="equal">
      <formula>"Moderado"</formula>
    </cfRule>
    <cfRule type="cellIs" dxfId="33" priority="48" operator="equal">
      <formula>"Bajo"</formula>
    </cfRule>
  </conditionalFormatting>
  <conditionalFormatting sqref="L89">
    <cfRule type="cellIs" dxfId="32" priority="5" operator="equal">
      <formula>"Muy Alta"</formula>
    </cfRule>
    <cfRule type="cellIs" dxfId="31" priority="6" operator="equal">
      <formula>"Alta"</formula>
    </cfRule>
    <cfRule type="cellIs" dxfId="30" priority="7" operator="equal">
      <formula>"Media"</formula>
    </cfRule>
    <cfRule type="cellIs" dxfId="29" priority="8" operator="equal">
      <formula>"Baja"</formula>
    </cfRule>
    <cfRule type="cellIs" dxfId="28" priority="9" operator="equal">
      <formula>"Muy Baja"</formula>
    </cfRule>
  </conditionalFormatting>
  <conditionalFormatting sqref="O89">
    <cfRule type="containsText" dxfId="27" priority="15" operator="containsText" text="❌">
      <formula>NOT(ISERROR(SEARCH("❌",O89)))</formula>
    </cfRule>
  </conditionalFormatting>
  <conditionalFormatting sqref="P89">
    <cfRule type="cellIs" dxfId="26" priority="10" operator="equal">
      <formula>"Catastrófico"</formula>
    </cfRule>
    <cfRule type="cellIs" dxfId="25" priority="11" operator="equal">
      <formula>"Mayor"</formula>
    </cfRule>
    <cfRule type="cellIs" dxfId="24" priority="12" operator="equal">
      <formula>"Moderado"</formula>
    </cfRule>
    <cfRule type="cellIs" dxfId="23" priority="13" operator="equal">
      <formula>"Menor"</formula>
    </cfRule>
    <cfRule type="cellIs" dxfId="22" priority="14" operator="equal">
      <formula>"Leve"</formula>
    </cfRule>
  </conditionalFormatting>
  <conditionalFormatting sqref="R89">
    <cfRule type="cellIs" dxfId="21" priority="1" operator="equal">
      <formula>"Extremo"</formula>
    </cfRule>
    <cfRule type="cellIs" dxfId="20" priority="2" operator="equal">
      <formula>"Alto"</formula>
    </cfRule>
    <cfRule type="cellIs" dxfId="19" priority="3" operator="equal">
      <formula>"Moderado"</formula>
    </cfRule>
    <cfRule type="cellIs" dxfId="18" priority="4" operator="equal">
      <formula>"Bajo"</formula>
    </cfRule>
  </conditionalFormatting>
  <conditionalFormatting sqref="AB89">
    <cfRule type="cellIs" dxfId="17" priority="25" operator="equal">
      <formula>"Muy Alta"</formula>
    </cfRule>
    <cfRule type="cellIs" dxfId="16" priority="26" operator="equal">
      <formula>"Alta"</formula>
    </cfRule>
    <cfRule type="cellIs" dxfId="15" priority="27" operator="equal">
      <formula>"Media"</formula>
    </cfRule>
    <cfRule type="cellIs" dxfId="14" priority="28" operator="equal">
      <formula>"Baja"</formula>
    </cfRule>
    <cfRule type="cellIs" dxfId="13" priority="29" operator="equal">
      <formula>"Muy Baja"</formula>
    </cfRule>
  </conditionalFormatting>
  <conditionalFormatting sqref="AD89">
    <cfRule type="cellIs" dxfId="12" priority="20" operator="equal">
      <formula>"Catastrófico"</formula>
    </cfRule>
    <cfRule type="cellIs" dxfId="11" priority="21" operator="equal">
      <formula>"Mayor"</formula>
    </cfRule>
    <cfRule type="cellIs" dxfId="10" priority="22" operator="equal">
      <formula>"Moderado"</formula>
    </cfRule>
    <cfRule type="cellIs" dxfId="9" priority="23" operator="equal">
      <formula>"Menor"</formula>
    </cfRule>
    <cfRule type="cellIs" dxfId="8" priority="24" operator="equal">
      <formula>"Leve"</formula>
    </cfRule>
  </conditionalFormatting>
  <conditionalFormatting sqref="AF89">
    <cfRule type="cellIs" dxfId="7" priority="16" operator="equal">
      <formula>"Extremo"</formula>
    </cfRule>
    <cfRule type="cellIs" dxfId="6" priority="17" operator="equal">
      <formula>"Alto"</formula>
    </cfRule>
    <cfRule type="cellIs" dxfId="5" priority="18" operator="equal">
      <formula>"Moderado"</formula>
    </cfRule>
    <cfRule type="cellIs" dxfId="4" priority="19" operator="equal">
      <formula>"Bajo"</formula>
    </cfRule>
  </conditionalFormatting>
  <dataValidations count="1">
    <dataValidation allowBlank="1" showInputMessage="1" showErrorMessage="1" error="Recuerde que las acciones se generan bajo la medida de mitigar el riesgo" sqref="AJ39 AH39 AJ68 AH74" xr:uid="{00000000-0002-0000-0000-000000000000}"/>
  </dataValidations>
  <pageMargins left="0.7" right="0.7" top="0.75" bottom="0.75" header="0.3" footer="0.3"/>
  <pageSetup orientation="portrait" r:id="rId1"/>
  <ignoredErrors>
    <ignoredError sqref="AE11" formula="1"/>
  </ignoredErrors>
  <drawing r:id="rId2"/>
  <legacyDrawing r:id="rId3"/>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3000000}">
          <x14:formula1>
            <xm:f>'Opciones Tratamiento'!$B$9:$B$10</xm:f>
          </x14:formula1>
          <xm:sqref>AO9:AO10 AO12:AO13 AO15:AO16 AO18:AO19 AO21:AO22 AO24:AO25 AO92:AO96 AO30:AO31 AO33:AO34 AO36:AO37 AO39:AO40 AO42:AO43 AO90 AO48:AO49 AO51:AO52 AO54:AO55 AO57:AO58 AO60:AO61 AO65:AO66 AO68:AO69 AO71:AO72 AO74:AO75 AO77:AO78 AO27:AO28 AO83:AO87 AO63 AO81 AO45:AO46</xm:sqref>
        </x14:dataValidation>
        <x14:dataValidation type="list" allowBlank="1" showInputMessage="1" showErrorMessage="1" xr:uid="{00000000-0002-0000-0000-000004000000}">
          <x14:formula1>
            <xm:f>Hoja2!$B$3:$B$14</xm:f>
          </x14:formula1>
          <xm:sqref>C9 C15 C21 C27 C33 C39 C45 C51 C57 C68 C74</xm:sqref>
        </x14:dataValidation>
        <x14:dataValidation type="list" allowBlank="1" showInputMessage="1" showErrorMessage="1" xr:uid="{00000000-0002-0000-0000-000005000000}">
          <x14:formula1>
            <xm:f>Hoja2!$C$3:$C$4</xm:f>
          </x14:formula1>
          <xm:sqref>G9 G15 G21 G27 G33 G39 G45 G51 G57 G68 G74</xm:sqref>
        </x14:dataValidation>
        <x14:dataValidation type="custom" allowBlank="1" showInputMessage="1" showErrorMessage="1" error="Recuerde que las acciones se generan bajo la medida de mitigar el riesgo" xr:uid="{00000000-0002-0000-0000-000006000000}">
          <x14:formula1>
            <xm:f>IF(OR(AG9='Opciones Tratamiento'!$B$2,AG9='Opciones Tratamiento'!$B$3,AG9='Opciones Tratamiento'!$B$4),ISBLANK(AG9),ISTEXT(AG9))</xm:f>
          </x14:formula1>
          <xm:sqref>AH40:AH67 AH9:AH14 AH69:AH73 AH16:AH38 AH75:AH79 AH81:AH88 AH90:AH98</xm:sqref>
        </x14:dataValidation>
        <x14:dataValidation type="custom" allowBlank="1" showInputMessage="1" showErrorMessage="1" error="Recuerde que las acciones se generan bajo la medida de mitigar el riesgo" xr:uid="{00000000-0002-0000-0000-000007000000}">
          <x14:formula1>
            <xm:f>IF(OR(AG9='Opciones Tratamiento'!$B$2,AG9='Opciones Tratamiento'!$B$3,AG9='Opciones Tratamiento'!$B$4),ISBLANK(AG9),ISTEXT(AG9))</xm:f>
          </x14:formula1>
          <xm:sqref>AI16:AI67 AI9:AI14 AI69:AI79 AI81:AI88 AI90:AI98</xm:sqref>
        </x14:dataValidation>
        <x14:dataValidation type="custom" allowBlank="1" showInputMessage="1" showErrorMessage="1" error="Recuerde que las acciones se generan bajo la medida de mitigar el riesgo" xr:uid="{00000000-0002-0000-0000-000008000000}">
          <x14:formula1>
            <xm:f>IF(OR(AG9='Opciones Tratamiento'!$B$2,AG9='Opciones Tratamiento'!$B$3,AG9='Opciones Tratamiento'!$B$4),ISBLANK(AG9),ISTEXT(AG9))</xm:f>
          </x14:formula1>
          <xm:sqref>AJ40:AJ67 AJ9:AJ14 AJ69:AJ73 AJ16:AJ38 AJ75:AJ79 AJ81:AJ88 AJ90:AJ98</xm:sqref>
        </x14:dataValidation>
        <x14:dataValidation type="custom" allowBlank="1" showInputMessage="1" showErrorMessage="1" error="Recuerde que las acciones se generan bajo la medida de mitigar el riesgo" xr:uid="{00000000-0002-0000-0000-000009000000}">
          <x14:formula1>
            <xm:f>IF(OR(AG68='C:\Users\USUARIO\Downloads\[SF Abril 6_1. Matriz_mapa_riesgos de gestión y de seguridad de la información DEFINITIVO (4).xlsx]Opciones Tratamiento'!#REF!,AG68='C:\Users\USUARIO\Downloads\[SF Abril 6_1. Matriz_mapa_riesgos de gestión y de seguridad de la información DEFINITIVO (4).xlsx]Opciones Tratamiento'!#REF!,AG68='C:\Users\USUARIO\Downloads\[SF Abril 6_1. Matriz_mapa_riesgos de gestión y de seguridad de la información DEFINITIVO (4).xlsx]Opciones Tratamiento'!#REF!),ISBLANK(AG68),ISTEXT(AG68))</xm:f>
          </x14:formula1>
          <xm:sqref>AI68</xm:sqref>
        </x14:dataValidation>
        <x14:dataValidation type="custom" allowBlank="1" showInputMessage="1" showErrorMessage="1" error="Recuerde que las acciones se generan bajo la medida de mitigar el riesgo" xr:uid="{00000000-0002-0000-0000-00000B000000}">
          <x14:formula1>
            <xm:f>IF(OR(AD9='Opciones Tratamiento'!$B$2,AD9='Opciones Tratamiento'!$B$3,AD9='Opciones Tratamiento'!$B$4),ISBLANK(AD9),ISTEXT(AD9))</xm:f>
          </x14:formula1>
          <xm:sqref>AH68 AK9:AK73 AK75:AK79 AK81:AK88 AK90:AK98</xm:sqref>
        </x14:dataValidation>
        <x14:dataValidation type="list" allowBlank="1" showInputMessage="1" showErrorMessage="1" xr:uid="{00000000-0002-0000-0000-00000C000000}">
          <x14:formula1>
            <xm:f>'Tabla Valoración controles'!$D$4:$D$6</xm:f>
          </x14:formula1>
          <xm:sqref>V9:V79 V81:V88 V90:V98</xm:sqref>
        </x14:dataValidation>
        <x14:dataValidation type="list" allowBlank="1" showInputMessage="1" showErrorMessage="1" xr:uid="{00000000-0002-0000-0000-00000D000000}">
          <x14:formula1>
            <xm:f>'Tabla Valoración controles'!$D$7:$D$8</xm:f>
          </x14:formula1>
          <xm:sqref>W9:W79 W81:W88 W90:W98</xm:sqref>
        </x14:dataValidation>
        <x14:dataValidation type="list" allowBlank="1" showInputMessage="1" showErrorMessage="1" xr:uid="{00000000-0002-0000-0000-00000E000000}">
          <x14:formula1>
            <xm:f>'Tabla Valoración controles'!$D$9:$D$10</xm:f>
          </x14:formula1>
          <xm:sqref>Y9:Y79 Y81:Y88 Y90:Y98</xm:sqref>
        </x14:dataValidation>
        <x14:dataValidation type="list" allowBlank="1" showInputMessage="1" showErrorMessage="1" xr:uid="{00000000-0002-0000-0000-00000F000000}">
          <x14:formula1>
            <xm:f>'Tabla Valoración controles'!$D$11:$D$12</xm:f>
          </x14:formula1>
          <xm:sqref>Z9:Z79 Z81:Z88 Z90:Z98</xm:sqref>
        </x14:dataValidation>
        <x14:dataValidation type="list" allowBlank="1" showInputMessage="1" showErrorMessage="1" xr:uid="{00000000-0002-0000-0000-000010000000}">
          <x14:formula1>
            <xm:f>'Opciones Tratamiento'!$B$13:$B$19</xm:f>
          </x14:formula1>
          <xm:sqref>H9:H79 H81:H88 H90:H98</xm:sqref>
        </x14:dataValidation>
        <x14:dataValidation type="list" allowBlank="1" showInputMessage="1" showErrorMessage="1" xr:uid="{00000000-0002-0000-0000-000011000000}">
          <x14:formula1>
            <xm:f>'Opciones Tratamiento'!$E$2:$E$4</xm:f>
          </x14:formula1>
          <xm:sqref>D9:D79 D81:D88 D90:D98</xm:sqref>
        </x14:dataValidation>
        <x14:dataValidation type="list" allowBlank="1" showInputMessage="1" showErrorMessage="1" xr:uid="{00000000-0002-0000-0000-000012000000}">
          <x14:formula1>
            <xm:f>'Opciones Tratamiento'!$B$2:$B$5</xm:f>
          </x14:formula1>
          <xm:sqref>AG9:AG79 AG81:AG88 AG90:AG98</xm:sqref>
        </x14:dataValidation>
        <x14:dataValidation type="list" allowBlank="1" showInputMessage="1" showErrorMessage="1" xr:uid="{00000000-0002-0000-0000-000013000000}">
          <x14:formula1>
            <xm:f>'Tabla Impacto'!$F$210:$F$221</xm:f>
          </x14:formula1>
          <xm:sqref>N9:N79 N81:N88 N90:N98</xm:sqref>
        </x14:dataValidation>
        <x14:dataValidation type="list" allowBlank="1" showInputMessage="1" showErrorMessage="1" xr:uid="{00000000-0002-0000-0000-000014000000}">
          <x14:formula1>
            <xm:f>Hoja2!$A$3:$A$11</xm:f>
          </x14:formula1>
          <xm:sqref>B9:B79 B81:B88 B90:B98</xm:sqref>
        </x14:dataValidation>
        <x14:dataValidation type="custom" allowBlank="1" showInputMessage="1" showErrorMessage="1" error="Recuerde que las acciones se generan bajo la medida de mitigar el riesgo" xr:uid="{00000000-0002-0000-0000-000015000000}">
          <x14:formula1>
            <xm:f>IF(OR(AG9='Opciones Tratamiento'!$B$2,AG9='Opciones Tratamiento'!$B$3,AG9='Opciones Tratamiento'!$B$4),ISBLANK(AG9),ISTEXT(AG9))</xm:f>
          </x14:formula1>
          <xm:sqref>AM89:AN89 AL81:AN88 AL90:AN98 AM80:AN80 AL9:AN79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4.4" x14ac:dyDescent="0.3"/>
  <sheetData>
    <row r="2" spans="2:5" x14ac:dyDescent="0.3">
      <c r="B2" t="s">
        <v>28</v>
      </c>
      <c r="E2" t="s">
        <v>123</v>
      </c>
    </row>
    <row r="3" spans="2:5" x14ac:dyDescent="0.3">
      <c r="B3" t="s">
        <v>29</v>
      </c>
      <c r="E3" t="s">
        <v>122</v>
      </c>
    </row>
    <row r="4" spans="2:5" x14ac:dyDescent="0.3">
      <c r="B4" t="s">
        <v>127</v>
      </c>
      <c r="E4" t="s">
        <v>124</v>
      </c>
    </row>
    <row r="5" spans="2:5" x14ac:dyDescent="0.3">
      <c r="B5" t="s">
        <v>126</v>
      </c>
    </row>
    <row r="8" spans="2:5" x14ac:dyDescent="0.3">
      <c r="B8" t="s">
        <v>77</v>
      </c>
    </row>
    <row r="9" spans="2:5" x14ac:dyDescent="0.3">
      <c r="B9" t="s">
        <v>37</v>
      </c>
    </row>
    <row r="10" spans="2:5" x14ac:dyDescent="0.3">
      <c r="B10" t="s">
        <v>38</v>
      </c>
    </row>
    <row r="13" spans="2:5" x14ac:dyDescent="0.3">
      <c r="B13" t="s">
        <v>120</v>
      </c>
    </row>
    <row r="14" spans="2:5" x14ac:dyDescent="0.3">
      <c r="B14" t="s">
        <v>114</v>
      </c>
    </row>
    <row r="15" spans="2:5" x14ac:dyDescent="0.3">
      <c r="B15" t="s">
        <v>117</v>
      </c>
    </row>
    <row r="16" spans="2:5" x14ac:dyDescent="0.3">
      <c r="B16" t="s">
        <v>115</v>
      </c>
    </row>
    <row r="17" spans="2:2" x14ac:dyDescent="0.3">
      <c r="B17" t="s">
        <v>116</v>
      </c>
    </row>
    <row r="18" spans="2:2" x14ac:dyDescent="0.3">
      <c r="B18" t="s">
        <v>118</v>
      </c>
    </row>
    <row r="19" spans="2:2" x14ac:dyDescent="0.3">
      <c r="B19" t="s">
        <v>119</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4140625" defaultRowHeight="13.8" x14ac:dyDescent="0.3"/>
  <cols>
    <col min="1" max="1" width="32.88671875" style="6" customWidth="1"/>
    <col min="2" max="16384" width="11.44140625" style="6"/>
  </cols>
  <sheetData>
    <row r="3" spans="1:1" x14ac:dyDescent="0.3">
      <c r="A3" s="7" t="s">
        <v>12</v>
      </c>
    </row>
    <row r="4" spans="1:1" x14ac:dyDescent="0.3">
      <c r="A4" s="7" t="s">
        <v>13</v>
      </c>
    </row>
    <row r="5" spans="1:1" x14ac:dyDescent="0.3">
      <c r="A5" s="7" t="s">
        <v>14</v>
      </c>
    </row>
    <row r="6" spans="1:1" x14ac:dyDescent="0.3">
      <c r="A6" s="7" t="s">
        <v>8</v>
      </c>
    </row>
    <row r="7" spans="1:1" x14ac:dyDescent="0.3">
      <c r="A7" s="7" t="s">
        <v>7</v>
      </c>
    </row>
    <row r="8" spans="1:1" x14ac:dyDescent="0.3">
      <c r="A8" s="7" t="s">
        <v>17</v>
      </c>
    </row>
    <row r="9" spans="1:1" x14ac:dyDescent="0.3">
      <c r="A9" s="7" t="s">
        <v>18</v>
      </c>
    </row>
    <row r="10" spans="1:1" x14ac:dyDescent="0.3">
      <c r="A10" s="7" t="s">
        <v>19</v>
      </c>
    </row>
    <row r="11" spans="1:1" x14ac:dyDescent="0.3">
      <c r="A11" s="7" t="s">
        <v>20</v>
      </c>
    </row>
    <row r="12" spans="1:1" x14ac:dyDescent="0.3">
      <c r="A12" s="7" t="s">
        <v>22</v>
      </c>
    </row>
    <row r="13" spans="1:1" x14ac:dyDescent="0.3">
      <c r="A13" s="7" t="s">
        <v>23</v>
      </c>
    </row>
    <row r="14" spans="1:1" x14ac:dyDescent="0.3">
      <c r="A14" s="7" t="s">
        <v>24</v>
      </c>
    </row>
    <row r="16" spans="1:1" x14ac:dyDescent="0.3">
      <c r="A16" s="7" t="s">
        <v>27</v>
      </c>
    </row>
    <row r="17" spans="1:1" x14ac:dyDescent="0.3">
      <c r="A17" s="7" t="s">
        <v>28</v>
      </c>
    </row>
    <row r="18" spans="1:1" x14ac:dyDescent="0.3">
      <c r="A18" s="7" t="s">
        <v>29</v>
      </c>
    </row>
    <row r="20" spans="1:1" x14ac:dyDescent="0.3">
      <c r="A20" s="7" t="s">
        <v>37</v>
      </c>
    </row>
    <row r="21" spans="1:1" x14ac:dyDescent="0.3">
      <c r="A21" s="7"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B9" sqref="B9"/>
    </sheetView>
  </sheetViews>
  <sheetFormatPr baseColWidth="10" defaultRowHeight="14.4" x14ac:dyDescent="0.3"/>
  <cols>
    <col min="2" max="2" width="40.33203125" customWidth="1"/>
    <col min="3" max="3" width="20.109375" customWidth="1"/>
  </cols>
  <sheetData>
    <row r="1" spans="1:3" ht="15.6" thickTop="1" thickBot="1" x14ac:dyDescent="0.35">
      <c r="A1" s="246" t="s">
        <v>218</v>
      </c>
      <c r="B1" s="247"/>
      <c r="C1" s="248"/>
    </row>
    <row r="2" spans="1:3" ht="15.6" thickTop="1" thickBot="1" x14ac:dyDescent="0.35">
      <c r="A2" s="100" t="s">
        <v>219</v>
      </c>
      <c r="B2" s="100" t="s">
        <v>220</v>
      </c>
      <c r="C2" s="100" t="s">
        <v>221</v>
      </c>
    </row>
    <row r="3" spans="1:3" ht="15.6" thickTop="1" thickBot="1" x14ac:dyDescent="0.35">
      <c r="A3" s="101" t="s">
        <v>222</v>
      </c>
      <c r="B3" s="102" t="s">
        <v>223</v>
      </c>
      <c r="C3" s="101" t="s">
        <v>241</v>
      </c>
    </row>
    <row r="4" spans="1:3" ht="15.6" thickTop="1" thickBot="1" x14ac:dyDescent="0.35">
      <c r="A4" s="103"/>
      <c r="B4" s="102"/>
      <c r="C4" s="103"/>
    </row>
    <row r="5" spans="1:3" ht="15" thickTop="1" x14ac:dyDescent="0.3"/>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B1:I1"/>
  <sheetViews>
    <sheetView zoomScale="80" zoomScaleNormal="80" workbookViewId="0">
      <selection activeCell="L20" sqref="L20"/>
    </sheetView>
  </sheetViews>
  <sheetFormatPr baseColWidth="10" defaultRowHeight="14.4" x14ac:dyDescent="0.3"/>
  <sheetData>
    <row r="1" spans="2:9" ht="18" x14ac:dyDescent="0.35">
      <c r="B1" s="249" t="s">
        <v>161</v>
      </c>
      <c r="C1" s="249"/>
      <c r="D1" s="249"/>
      <c r="E1" s="249"/>
      <c r="F1" s="249"/>
      <c r="G1" s="249"/>
      <c r="H1" s="249"/>
      <c r="I1" s="249"/>
    </row>
  </sheetData>
  <mergeCells count="1">
    <mergeCell ref="B1:I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AK55"/>
  <sheetViews>
    <sheetView zoomScale="70" zoomScaleNormal="70" workbookViewId="0">
      <selection activeCell="C6" sqref="C6"/>
    </sheetView>
  </sheetViews>
  <sheetFormatPr baseColWidth="10" defaultRowHeight="14.4" x14ac:dyDescent="0.3"/>
  <cols>
    <col min="2" max="2" width="24.109375" customWidth="1"/>
    <col min="3" max="3" width="113.33203125" customWidth="1"/>
    <col min="4" max="4" width="29.88671875" customWidth="1"/>
  </cols>
  <sheetData>
    <row r="1" spans="1:37" ht="23.4" x14ac:dyDescent="0.3">
      <c r="A1" s="40"/>
      <c r="B1" s="250" t="s">
        <v>48</v>
      </c>
      <c r="C1" s="250"/>
      <c r="D1" s="250"/>
      <c r="E1" s="40"/>
      <c r="F1" s="40"/>
      <c r="G1" s="40"/>
      <c r="H1" s="40"/>
      <c r="I1" s="40"/>
      <c r="J1" s="40"/>
      <c r="K1" s="40"/>
      <c r="L1" s="40"/>
      <c r="M1" s="40"/>
      <c r="N1" s="40"/>
      <c r="O1" s="40"/>
      <c r="P1" s="40"/>
      <c r="Q1" s="40"/>
      <c r="R1" s="40"/>
      <c r="S1" s="40"/>
      <c r="T1" s="40"/>
      <c r="U1" s="40"/>
      <c r="V1" s="40"/>
      <c r="W1" s="40"/>
      <c r="X1" s="40"/>
      <c r="Y1" s="40"/>
      <c r="Z1" s="40"/>
      <c r="AA1" s="40"/>
      <c r="AB1" s="40"/>
      <c r="AC1" s="40"/>
      <c r="AD1" s="40"/>
      <c r="AE1" s="40"/>
    </row>
    <row r="2" spans="1:37" x14ac:dyDescent="0.3">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7" ht="25.2" x14ac:dyDescent="0.3">
      <c r="A3" s="40"/>
      <c r="B3" s="8"/>
      <c r="C3" s="9" t="s">
        <v>45</v>
      </c>
      <c r="D3" s="9" t="s">
        <v>2</v>
      </c>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7" ht="25.2" x14ac:dyDescent="0.3">
      <c r="A4" s="40"/>
      <c r="B4" s="10" t="s">
        <v>44</v>
      </c>
      <c r="C4" s="11" t="s">
        <v>93</v>
      </c>
      <c r="D4" s="12">
        <v>0.2</v>
      </c>
      <c r="E4" s="40"/>
      <c r="F4" s="40"/>
      <c r="G4" s="40"/>
      <c r="H4" s="40"/>
      <c r="I4" s="40"/>
      <c r="J4" s="40"/>
      <c r="K4" s="40"/>
      <c r="L4" s="40"/>
      <c r="M4" s="40"/>
      <c r="N4" s="40"/>
      <c r="O4" s="40"/>
      <c r="P4" s="40"/>
      <c r="Q4" s="40"/>
      <c r="R4" s="40"/>
      <c r="S4" s="40"/>
      <c r="T4" s="40"/>
      <c r="U4" s="40"/>
      <c r="V4" s="40"/>
      <c r="W4" s="40"/>
      <c r="X4" s="40"/>
      <c r="Y4" s="40"/>
      <c r="Z4" s="40"/>
      <c r="AA4" s="40"/>
      <c r="AB4" s="40"/>
      <c r="AC4" s="40"/>
      <c r="AD4" s="40"/>
      <c r="AE4" s="40"/>
    </row>
    <row r="5" spans="1:37" ht="25.2" x14ac:dyDescent="0.3">
      <c r="A5" s="40"/>
      <c r="B5" s="13" t="s">
        <v>46</v>
      </c>
      <c r="C5" s="14" t="s">
        <v>94</v>
      </c>
      <c r="D5" s="15">
        <v>0.4</v>
      </c>
      <c r="E5" s="40"/>
      <c r="F5" s="40"/>
      <c r="G5" s="40"/>
      <c r="H5" s="40"/>
      <c r="I5" s="40"/>
      <c r="J5" s="40"/>
      <c r="K5" s="40"/>
      <c r="L5" s="40"/>
      <c r="M5" s="40"/>
      <c r="N5" s="40"/>
      <c r="O5" s="40"/>
      <c r="P5" s="40"/>
      <c r="Q5" s="40"/>
      <c r="R5" s="40"/>
      <c r="S5" s="40"/>
      <c r="T5" s="40"/>
      <c r="U5" s="40"/>
      <c r="V5" s="40"/>
      <c r="W5" s="40"/>
      <c r="X5" s="40"/>
      <c r="Y5" s="40"/>
      <c r="Z5" s="40"/>
      <c r="AA5" s="40"/>
      <c r="AB5" s="40"/>
      <c r="AC5" s="40"/>
      <c r="AD5" s="40"/>
      <c r="AE5" s="40"/>
    </row>
    <row r="6" spans="1:37" ht="25.2" x14ac:dyDescent="0.3">
      <c r="A6" s="40"/>
      <c r="B6" s="16" t="s">
        <v>98</v>
      </c>
      <c r="C6" s="14" t="s">
        <v>95</v>
      </c>
      <c r="D6" s="15">
        <v>0.6</v>
      </c>
      <c r="E6" s="40"/>
      <c r="F6" s="40"/>
      <c r="G6" s="40"/>
      <c r="H6" s="40"/>
      <c r="I6" s="40"/>
      <c r="J6" s="40"/>
      <c r="K6" s="40"/>
      <c r="L6" s="40"/>
      <c r="M6" s="40"/>
      <c r="N6" s="40"/>
      <c r="O6" s="40"/>
      <c r="P6" s="40"/>
      <c r="Q6" s="40"/>
      <c r="R6" s="40"/>
      <c r="S6" s="40"/>
      <c r="T6" s="40"/>
      <c r="U6" s="40"/>
      <c r="V6" s="40"/>
      <c r="W6" s="40"/>
      <c r="X6" s="40"/>
      <c r="Y6" s="40"/>
      <c r="Z6" s="40"/>
      <c r="AA6" s="40"/>
      <c r="AB6" s="40"/>
      <c r="AC6" s="40"/>
      <c r="AD6" s="40"/>
      <c r="AE6" s="40"/>
    </row>
    <row r="7" spans="1:37" ht="50.4" x14ac:dyDescent="0.3">
      <c r="A7" s="40"/>
      <c r="B7" s="17" t="s">
        <v>4</v>
      </c>
      <c r="C7" s="14" t="s">
        <v>96</v>
      </c>
      <c r="D7" s="15">
        <v>0.8</v>
      </c>
      <c r="E7" s="40"/>
      <c r="F7" s="40"/>
      <c r="G7" s="40"/>
      <c r="H7" s="40"/>
      <c r="I7" s="40"/>
      <c r="J7" s="40"/>
      <c r="K7" s="40"/>
      <c r="L7" s="40"/>
      <c r="M7" s="40"/>
      <c r="N7" s="40"/>
      <c r="O7" s="40"/>
      <c r="P7" s="40"/>
      <c r="Q7" s="40"/>
      <c r="R7" s="40"/>
      <c r="S7" s="40"/>
      <c r="T7" s="40"/>
      <c r="U7" s="40"/>
      <c r="V7" s="40"/>
      <c r="W7" s="40"/>
      <c r="X7" s="40"/>
      <c r="Y7" s="40"/>
      <c r="Z7" s="40"/>
      <c r="AA7" s="40"/>
      <c r="AB7" s="40"/>
      <c r="AC7" s="40"/>
      <c r="AD7" s="40"/>
      <c r="AE7" s="40"/>
    </row>
    <row r="8" spans="1:37" ht="25.2" x14ac:dyDescent="0.3">
      <c r="A8" s="40"/>
      <c r="B8" s="18" t="s">
        <v>47</v>
      </c>
      <c r="C8" s="14" t="s">
        <v>97</v>
      </c>
      <c r="D8" s="15">
        <v>1</v>
      </c>
      <c r="E8" s="40"/>
      <c r="F8" s="40"/>
      <c r="G8" s="40"/>
      <c r="H8" s="40"/>
      <c r="I8" s="40"/>
      <c r="J8" s="40"/>
      <c r="K8" s="40"/>
      <c r="L8" s="40"/>
      <c r="M8" s="40"/>
      <c r="N8" s="40"/>
      <c r="O8" s="40"/>
      <c r="P8" s="40"/>
      <c r="Q8" s="40"/>
      <c r="R8" s="40"/>
      <c r="S8" s="40"/>
      <c r="T8" s="40"/>
      <c r="U8" s="40"/>
      <c r="V8" s="40"/>
      <c r="W8" s="40"/>
      <c r="X8" s="40"/>
      <c r="Y8" s="40"/>
      <c r="Z8" s="40"/>
      <c r="AA8" s="40"/>
      <c r="AB8" s="40"/>
      <c r="AC8" s="40"/>
      <c r="AD8" s="40"/>
      <c r="AE8" s="40"/>
    </row>
    <row r="9" spans="1:37" x14ac:dyDescent="0.3">
      <c r="A9" s="40"/>
      <c r="B9" s="61"/>
      <c r="C9" s="61"/>
      <c r="D9" s="61"/>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row>
    <row r="10" spans="1:37" x14ac:dyDescent="0.3">
      <c r="A10" s="40"/>
      <c r="B10" s="62"/>
      <c r="C10" s="61"/>
      <c r="D10" s="61"/>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1:37" x14ac:dyDescent="0.3">
      <c r="A11" s="40"/>
      <c r="B11" s="61"/>
      <c r="C11" s="61"/>
      <c r="D11" s="61"/>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row>
    <row r="12" spans="1:37" x14ac:dyDescent="0.3">
      <c r="A12" s="40"/>
      <c r="B12" s="61"/>
      <c r="C12" s="61"/>
      <c r="D12" s="61"/>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row>
    <row r="13" spans="1:37" x14ac:dyDescent="0.3">
      <c r="A13" s="40"/>
      <c r="B13" s="61"/>
      <c r="C13" s="61"/>
      <c r="D13" s="61"/>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row>
    <row r="14" spans="1:37" x14ac:dyDescent="0.3">
      <c r="A14" s="40"/>
      <c r="B14" s="61"/>
      <c r="C14" s="61"/>
      <c r="D14" s="61"/>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row>
    <row r="15" spans="1:37" x14ac:dyDescent="0.3">
      <c r="A15" s="40"/>
      <c r="B15" s="61"/>
      <c r="C15" s="61"/>
      <c r="D15" s="61"/>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row>
    <row r="16" spans="1:37" x14ac:dyDescent="0.3">
      <c r="A16" s="40"/>
      <c r="B16" s="61"/>
      <c r="C16" s="61"/>
      <c r="D16" s="61"/>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row>
    <row r="17" spans="1:37" x14ac:dyDescent="0.3">
      <c r="A17" s="40"/>
      <c r="B17" s="61"/>
      <c r="C17" s="61"/>
      <c r="D17" s="61"/>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row>
    <row r="18" spans="1:37" x14ac:dyDescent="0.3">
      <c r="A18" s="40"/>
      <c r="B18" s="61"/>
      <c r="C18" s="61"/>
      <c r="D18" s="61"/>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row>
    <row r="19" spans="1:37" x14ac:dyDescent="0.3">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row>
    <row r="20" spans="1:37" x14ac:dyDescent="0.3">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row>
    <row r="21" spans="1:37" x14ac:dyDescent="0.3">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row>
    <row r="22" spans="1:37" x14ac:dyDescent="0.3">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row>
    <row r="23" spans="1:37" x14ac:dyDescent="0.3">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row>
    <row r="24" spans="1:37" x14ac:dyDescent="0.3">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row>
    <row r="25" spans="1:37" x14ac:dyDescent="0.3">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row>
    <row r="26" spans="1:37" x14ac:dyDescent="0.3">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row>
    <row r="27" spans="1:37" x14ac:dyDescent="0.3">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row>
    <row r="28" spans="1:37" x14ac:dyDescent="0.3">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row>
    <row r="29" spans="1:37" x14ac:dyDescent="0.3">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row>
    <row r="30" spans="1:37" x14ac:dyDescent="0.3">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row>
    <row r="31" spans="1:37" x14ac:dyDescent="0.3">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row>
    <row r="32" spans="1:37" x14ac:dyDescent="0.3">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row>
    <row r="33" spans="1:31" x14ac:dyDescent="0.3">
      <c r="A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1" x14ac:dyDescent="0.3">
      <c r="A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1" x14ac:dyDescent="0.3">
      <c r="A35" s="40"/>
    </row>
    <row r="36" spans="1:31" x14ac:dyDescent="0.3">
      <c r="A36" s="40"/>
    </row>
    <row r="37" spans="1:31" x14ac:dyDescent="0.3">
      <c r="A37" s="40"/>
    </row>
    <row r="38" spans="1:31" x14ac:dyDescent="0.3">
      <c r="A38" s="40"/>
    </row>
    <row r="39" spans="1:31" x14ac:dyDescent="0.3">
      <c r="A39" s="40"/>
    </row>
    <row r="40" spans="1:31" x14ac:dyDescent="0.3">
      <c r="A40" s="40"/>
    </row>
    <row r="41" spans="1:31" x14ac:dyDescent="0.3">
      <c r="A41" s="40"/>
    </row>
    <row r="42" spans="1:31" x14ac:dyDescent="0.3">
      <c r="A42" s="40"/>
    </row>
    <row r="43" spans="1:31" x14ac:dyDescent="0.3">
      <c r="A43" s="40"/>
    </row>
    <row r="44" spans="1:31" x14ac:dyDescent="0.3">
      <c r="A44" s="40"/>
    </row>
    <row r="45" spans="1:31" x14ac:dyDescent="0.3">
      <c r="A45" s="40"/>
    </row>
    <row r="46" spans="1:31" x14ac:dyDescent="0.3">
      <c r="A46" s="40"/>
    </row>
    <row r="47" spans="1:31" x14ac:dyDescent="0.3">
      <c r="A47" s="40"/>
    </row>
    <row r="48" spans="1:31" x14ac:dyDescent="0.3">
      <c r="A48" s="40"/>
    </row>
    <row r="49" spans="1:1" x14ac:dyDescent="0.3">
      <c r="A49" s="40"/>
    </row>
    <row r="50" spans="1:1" x14ac:dyDescent="0.3">
      <c r="A50" s="40"/>
    </row>
    <row r="51" spans="1:1" x14ac:dyDescent="0.3">
      <c r="A51" s="40"/>
    </row>
    <row r="52" spans="1:1" x14ac:dyDescent="0.3">
      <c r="A52" s="40"/>
    </row>
    <row r="53" spans="1:1" x14ac:dyDescent="0.3">
      <c r="A53" s="40"/>
    </row>
    <row r="54" spans="1:1" x14ac:dyDescent="0.3">
      <c r="A54" s="40"/>
    </row>
    <row r="55" spans="1:1" x14ac:dyDescent="0.3">
      <c r="A55" s="40"/>
    </row>
  </sheetData>
  <mergeCells count="1">
    <mergeCell ref="B1: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U232"/>
  <sheetViews>
    <sheetView zoomScale="50" zoomScaleNormal="50" workbookViewId="0">
      <selection activeCell="D4" sqref="D4"/>
    </sheetView>
  </sheetViews>
  <sheetFormatPr baseColWidth="10" defaultRowHeight="14.4" x14ac:dyDescent="0.3"/>
  <cols>
    <col min="2" max="2" width="40.44140625" customWidth="1"/>
    <col min="3" max="3" width="81.44140625" customWidth="1"/>
    <col min="4" max="4" width="119.33203125" customWidth="1"/>
    <col min="5" max="5" width="144.6640625" bestFit="1" customWidth="1"/>
  </cols>
  <sheetData>
    <row r="1" spans="1:21" ht="32.4" x14ac:dyDescent="0.3">
      <c r="A1" s="40"/>
      <c r="B1" s="251" t="s">
        <v>56</v>
      </c>
      <c r="C1" s="251"/>
      <c r="D1" s="251"/>
      <c r="E1" s="40"/>
      <c r="F1" s="40"/>
      <c r="G1" s="40"/>
      <c r="H1" s="40"/>
      <c r="I1" s="40"/>
      <c r="J1" s="40"/>
      <c r="K1" s="40"/>
      <c r="L1" s="40"/>
      <c r="M1" s="40"/>
      <c r="N1" s="40"/>
      <c r="O1" s="40"/>
      <c r="P1" s="40"/>
      <c r="Q1" s="40"/>
      <c r="R1" s="40"/>
      <c r="S1" s="40"/>
      <c r="T1" s="40"/>
      <c r="U1" s="40"/>
    </row>
    <row r="2" spans="1:21" x14ac:dyDescent="0.3">
      <c r="A2" s="40"/>
      <c r="B2" s="40"/>
      <c r="C2" s="40"/>
      <c r="D2" s="40"/>
      <c r="E2" s="40"/>
      <c r="F2" s="40"/>
      <c r="G2" s="40"/>
      <c r="H2" s="40"/>
      <c r="I2" s="40"/>
      <c r="J2" s="40"/>
      <c r="K2" s="40"/>
      <c r="L2" s="40"/>
      <c r="M2" s="40"/>
      <c r="N2" s="40"/>
      <c r="O2" s="40"/>
      <c r="P2" s="40"/>
      <c r="Q2" s="40"/>
      <c r="R2" s="40"/>
      <c r="S2" s="40"/>
      <c r="T2" s="40"/>
      <c r="U2" s="40"/>
    </row>
    <row r="3" spans="1:21" ht="30" x14ac:dyDescent="0.3">
      <c r="A3" s="40"/>
      <c r="B3" s="58"/>
      <c r="C3" s="30" t="s">
        <v>49</v>
      </c>
      <c r="D3" s="30" t="s">
        <v>50</v>
      </c>
      <c r="E3" s="40"/>
      <c r="F3" s="40"/>
      <c r="G3" s="40"/>
      <c r="H3" s="40"/>
      <c r="I3" s="40"/>
      <c r="J3" s="40"/>
      <c r="K3" s="40"/>
      <c r="L3" s="40"/>
      <c r="M3" s="40"/>
      <c r="N3" s="40"/>
      <c r="O3" s="40"/>
      <c r="P3" s="40"/>
      <c r="Q3" s="40"/>
      <c r="R3" s="40"/>
      <c r="S3" s="40"/>
      <c r="T3" s="40"/>
      <c r="U3" s="40"/>
    </row>
    <row r="4" spans="1:21" ht="105.75" customHeight="1" x14ac:dyDescent="0.3">
      <c r="A4" s="57" t="s">
        <v>74</v>
      </c>
      <c r="B4" s="33" t="s">
        <v>92</v>
      </c>
      <c r="C4" s="38" t="s">
        <v>147</v>
      </c>
      <c r="D4" s="31" t="s">
        <v>88</v>
      </c>
      <c r="E4" s="40"/>
      <c r="F4" s="40"/>
      <c r="G4" s="40"/>
      <c r="H4" s="40"/>
      <c r="I4" s="40"/>
      <c r="J4" s="40"/>
      <c r="K4" s="40"/>
      <c r="L4" s="40"/>
      <c r="M4" s="40"/>
      <c r="N4" s="40"/>
      <c r="O4" s="40"/>
      <c r="P4" s="40"/>
      <c r="Q4" s="40"/>
      <c r="R4" s="40"/>
      <c r="S4" s="40"/>
      <c r="T4" s="40"/>
      <c r="U4" s="40"/>
    </row>
    <row r="5" spans="1:21" ht="97.2" x14ac:dyDescent="0.3">
      <c r="A5" s="57" t="s">
        <v>75</v>
      </c>
      <c r="B5" s="34" t="s">
        <v>52</v>
      </c>
      <c r="C5" s="39" t="s">
        <v>84</v>
      </c>
      <c r="D5" s="32" t="s">
        <v>200</v>
      </c>
      <c r="E5" s="40"/>
      <c r="F5" s="40"/>
      <c r="G5" s="40"/>
      <c r="H5" s="40"/>
      <c r="I5" s="40"/>
      <c r="J5" s="40"/>
      <c r="K5" s="40"/>
      <c r="L5" s="40"/>
      <c r="M5" s="40"/>
      <c r="N5" s="40"/>
      <c r="O5" s="40"/>
      <c r="P5" s="40"/>
      <c r="Q5" s="40"/>
      <c r="R5" s="40"/>
      <c r="S5" s="40"/>
      <c r="T5" s="40"/>
      <c r="U5" s="40"/>
    </row>
    <row r="6" spans="1:21" ht="64.8" x14ac:dyDescent="0.3">
      <c r="A6" s="57" t="s">
        <v>72</v>
      </c>
      <c r="B6" s="35" t="s">
        <v>53</v>
      </c>
      <c r="C6" s="39" t="s">
        <v>85</v>
      </c>
      <c r="D6" s="32" t="s">
        <v>91</v>
      </c>
      <c r="E6" s="40"/>
      <c r="F6" s="40"/>
      <c r="G6" s="40"/>
      <c r="H6" s="40"/>
      <c r="I6" s="40"/>
      <c r="J6" s="40"/>
      <c r="K6" s="40"/>
      <c r="L6" s="40"/>
      <c r="M6" s="40"/>
      <c r="N6" s="40"/>
      <c r="O6" s="40"/>
      <c r="P6" s="40"/>
      <c r="Q6" s="40"/>
      <c r="R6" s="40"/>
      <c r="S6" s="40"/>
      <c r="T6" s="40"/>
      <c r="U6" s="40"/>
    </row>
    <row r="7" spans="1:21" ht="97.2" x14ac:dyDescent="0.3">
      <c r="A7" s="57" t="s">
        <v>5</v>
      </c>
      <c r="B7" s="36" t="s">
        <v>54</v>
      </c>
      <c r="C7" s="39" t="s">
        <v>86</v>
      </c>
      <c r="D7" s="32" t="s">
        <v>90</v>
      </c>
      <c r="E7" s="40"/>
      <c r="F7" s="40"/>
      <c r="G7" s="40"/>
      <c r="H7" s="40"/>
      <c r="I7" s="40"/>
      <c r="J7" s="40"/>
      <c r="K7" s="40"/>
      <c r="L7" s="40"/>
      <c r="M7" s="40"/>
      <c r="N7" s="40"/>
      <c r="O7" s="40"/>
      <c r="P7" s="40"/>
      <c r="Q7" s="40"/>
      <c r="R7" s="40"/>
      <c r="S7" s="40"/>
      <c r="T7" s="40"/>
      <c r="U7" s="40"/>
    </row>
    <row r="8" spans="1:21" ht="64.8" x14ac:dyDescent="0.3">
      <c r="A8" s="57" t="s">
        <v>76</v>
      </c>
      <c r="B8" s="37" t="s">
        <v>55</v>
      </c>
      <c r="C8" s="39" t="s">
        <v>87</v>
      </c>
      <c r="D8" s="32" t="s">
        <v>109</v>
      </c>
      <c r="E8" s="40"/>
      <c r="F8" s="40"/>
      <c r="G8" s="40"/>
      <c r="H8" s="40"/>
      <c r="I8" s="40"/>
      <c r="J8" s="40"/>
      <c r="K8" s="40"/>
      <c r="L8" s="40"/>
      <c r="M8" s="40"/>
      <c r="N8" s="40"/>
      <c r="O8" s="40"/>
      <c r="P8" s="40"/>
      <c r="Q8" s="40"/>
      <c r="R8" s="40"/>
      <c r="S8" s="40"/>
      <c r="T8" s="40"/>
      <c r="U8" s="40"/>
    </row>
    <row r="9" spans="1:21" ht="20.399999999999999" x14ac:dyDescent="0.3">
      <c r="A9" s="57"/>
      <c r="B9" s="57"/>
      <c r="C9" s="59"/>
      <c r="D9" s="59"/>
      <c r="E9" s="40"/>
      <c r="F9" s="40"/>
      <c r="G9" s="40"/>
      <c r="H9" s="40"/>
      <c r="I9" s="40"/>
      <c r="J9" s="40"/>
      <c r="K9" s="40"/>
      <c r="L9" s="40"/>
      <c r="M9" s="40"/>
      <c r="N9" s="40"/>
      <c r="O9" s="40"/>
      <c r="P9" s="40"/>
      <c r="Q9" s="40"/>
      <c r="R9" s="40"/>
      <c r="S9" s="40"/>
      <c r="T9" s="40"/>
      <c r="U9" s="40"/>
    </row>
    <row r="10" spans="1:21" x14ac:dyDescent="0.3">
      <c r="A10" s="57"/>
      <c r="B10" s="60"/>
      <c r="C10" s="60"/>
      <c r="D10" s="60"/>
      <c r="E10" s="40"/>
      <c r="F10" s="40"/>
      <c r="G10" s="40"/>
      <c r="H10" s="40"/>
      <c r="I10" s="40"/>
      <c r="J10" s="40"/>
      <c r="K10" s="40"/>
      <c r="L10" s="40"/>
      <c r="M10" s="40"/>
      <c r="N10" s="40"/>
      <c r="O10" s="40"/>
      <c r="P10" s="40"/>
      <c r="Q10" s="40"/>
      <c r="R10" s="40"/>
      <c r="S10" s="40"/>
      <c r="T10" s="40"/>
      <c r="U10" s="40"/>
    </row>
    <row r="11" spans="1:21" x14ac:dyDescent="0.3">
      <c r="A11" s="57"/>
      <c r="B11" s="57" t="s">
        <v>82</v>
      </c>
      <c r="C11" s="57" t="s">
        <v>135</v>
      </c>
      <c r="D11" s="57" t="s">
        <v>142</v>
      </c>
      <c r="E11" s="40"/>
      <c r="F11" s="40"/>
      <c r="G11" s="40"/>
      <c r="H11" s="40"/>
      <c r="I11" s="40"/>
      <c r="J11" s="40"/>
      <c r="K11" s="40"/>
      <c r="L11" s="40"/>
      <c r="M11" s="40"/>
      <c r="N11" s="40"/>
      <c r="O11" s="40"/>
      <c r="P11" s="40"/>
      <c r="Q11" s="40"/>
      <c r="R11" s="40"/>
      <c r="S11" s="40"/>
      <c r="T11" s="40"/>
      <c r="U11" s="40"/>
    </row>
    <row r="12" spans="1:21" x14ac:dyDescent="0.3">
      <c r="A12" s="57"/>
      <c r="B12" s="57" t="s">
        <v>80</v>
      </c>
      <c r="C12" s="57" t="s">
        <v>139</v>
      </c>
      <c r="D12" s="57" t="s">
        <v>143</v>
      </c>
      <c r="E12" s="40"/>
      <c r="F12" s="40"/>
      <c r="G12" s="40"/>
      <c r="H12" s="40"/>
      <c r="I12" s="40"/>
      <c r="J12" s="40"/>
      <c r="K12" s="40"/>
      <c r="L12" s="40"/>
      <c r="M12" s="40"/>
      <c r="N12" s="40"/>
      <c r="O12" s="40"/>
      <c r="P12" s="40"/>
      <c r="Q12" s="40"/>
      <c r="R12" s="40"/>
      <c r="S12" s="40"/>
      <c r="T12" s="40"/>
      <c r="U12" s="40"/>
    </row>
    <row r="13" spans="1:21" x14ac:dyDescent="0.3">
      <c r="A13" s="57"/>
      <c r="B13" s="57"/>
      <c r="C13" s="57" t="s">
        <v>138</v>
      </c>
      <c r="D13" s="57" t="s">
        <v>144</v>
      </c>
      <c r="E13" s="40"/>
      <c r="F13" s="40"/>
      <c r="G13" s="40"/>
      <c r="H13" s="40"/>
      <c r="I13" s="40"/>
      <c r="J13" s="40"/>
      <c r="K13" s="40"/>
      <c r="L13" s="40"/>
      <c r="M13" s="40"/>
      <c r="N13" s="40"/>
      <c r="O13" s="40"/>
      <c r="P13" s="40"/>
      <c r="Q13" s="40"/>
      <c r="R13" s="40"/>
      <c r="S13" s="40"/>
      <c r="T13" s="40"/>
      <c r="U13" s="40"/>
    </row>
    <row r="14" spans="1:21" x14ac:dyDescent="0.3">
      <c r="A14" s="57"/>
      <c r="B14" s="57"/>
      <c r="C14" s="57" t="s">
        <v>140</v>
      </c>
      <c r="D14" s="57" t="s">
        <v>145</v>
      </c>
      <c r="E14" s="40"/>
      <c r="F14" s="40"/>
      <c r="G14" s="40"/>
      <c r="H14" s="40"/>
      <c r="I14" s="40"/>
      <c r="J14" s="40"/>
      <c r="K14" s="40"/>
      <c r="L14" s="40"/>
      <c r="M14" s="40"/>
      <c r="N14" s="40"/>
      <c r="O14" s="40"/>
      <c r="P14" s="40"/>
      <c r="Q14" s="40"/>
      <c r="R14" s="40"/>
      <c r="S14" s="40"/>
      <c r="T14" s="40"/>
      <c r="U14" s="40"/>
    </row>
    <row r="15" spans="1:21" x14ac:dyDescent="0.3">
      <c r="A15" s="57"/>
      <c r="B15" s="57"/>
      <c r="C15" s="57" t="s">
        <v>141</v>
      </c>
      <c r="D15" s="57" t="s">
        <v>146</v>
      </c>
      <c r="E15" s="40"/>
      <c r="F15" s="40"/>
      <c r="G15" s="40"/>
      <c r="H15" s="40"/>
      <c r="I15" s="40"/>
      <c r="J15" s="40"/>
      <c r="K15" s="40"/>
      <c r="L15" s="40"/>
      <c r="M15" s="40"/>
      <c r="N15" s="40"/>
      <c r="O15" s="40"/>
      <c r="P15" s="40"/>
      <c r="Q15" s="40"/>
      <c r="R15" s="40"/>
      <c r="S15" s="40"/>
      <c r="T15" s="40"/>
      <c r="U15" s="40"/>
    </row>
    <row r="16" spans="1:21" x14ac:dyDescent="0.3">
      <c r="A16" s="57"/>
      <c r="B16" s="57"/>
      <c r="C16" s="57"/>
      <c r="D16" s="57"/>
      <c r="E16" s="40"/>
      <c r="F16" s="40"/>
      <c r="G16" s="40"/>
      <c r="H16" s="40"/>
      <c r="I16" s="40"/>
      <c r="J16" s="40"/>
      <c r="K16" s="40"/>
      <c r="L16" s="40"/>
      <c r="M16" s="40"/>
      <c r="N16" s="40"/>
      <c r="O16" s="40"/>
    </row>
    <row r="17" spans="1:15" x14ac:dyDescent="0.3">
      <c r="A17" s="57"/>
      <c r="B17" s="57"/>
      <c r="C17" s="57"/>
      <c r="D17" s="57"/>
      <c r="E17" s="40"/>
      <c r="F17" s="40"/>
      <c r="G17" s="40"/>
      <c r="H17" s="40"/>
      <c r="I17" s="40"/>
      <c r="J17" s="40"/>
      <c r="K17" s="40"/>
      <c r="L17" s="40"/>
      <c r="M17" s="40"/>
      <c r="N17" s="40"/>
      <c r="O17" s="40"/>
    </row>
    <row r="18" spans="1:15" x14ac:dyDescent="0.3">
      <c r="A18" s="57"/>
      <c r="B18" s="61"/>
      <c r="C18" s="61"/>
      <c r="D18" s="61"/>
      <c r="E18" s="40"/>
      <c r="F18" s="40"/>
      <c r="G18" s="40"/>
      <c r="H18" s="40"/>
      <c r="I18" s="40"/>
      <c r="J18" s="40"/>
      <c r="K18" s="40"/>
      <c r="L18" s="40"/>
      <c r="M18" s="40"/>
      <c r="N18" s="40"/>
      <c r="O18" s="40"/>
    </row>
    <row r="19" spans="1:15" x14ac:dyDescent="0.3">
      <c r="A19" s="57"/>
      <c r="B19" s="61"/>
      <c r="C19" s="61"/>
      <c r="D19" s="61"/>
      <c r="E19" s="40"/>
      <c r="F19" s="40"/>
      <c r="G19" s="40"/>
      <c r="H19" s="40"/>
      <c r="I19" s="40"/>
      <c r="J19" s="40"/>
      <c r="K19" s="40"/>
      <c r="L19" s="40"/>
      <c r="M19" s="40"/>
      <c r="N19" s="40"/>
      <c r="O19" s="40"/>
    </row>
    <row r="20" spans="1:15" x14ac:dyDescent="0.3">
      <c r="A20" s="57"/>
      <c r="B20" s="61"/>
      <c r="C20" s="61"/>
      <c r="D20" s="61"/>
      <c r="E20" s="40"/>
      <c r="F20" s="40"/>
      <c r="G20" s="40"/>
      <c r="H20" s="40"/>
      <c r="I20" s="40"/>
      <c r="J20" s="40"/>
      <c r="K20" s="40"/>
      <c r="L20" s="40"/>
      <c r="M20" s="40"/>
      <c r="N20" s="40"/>
      <c r="O20" s="40"/>
    </row>
    <row r="21" spans="1:15" x14ac:dyDescent="0.3">
      <c r="A21" s="57"/>
      <c r="B21" s="61"/>
      <c r="C21" s="61"/>
      <c r="D21" s="61"/>
      <c r="E21" s="40"/>
      <c r="F21" s="40"/>
      <c r="G21" s="40"/>
      <c r="H21" s="40"/>
      <c r="I21" s="40"/>
      <c r="J21" s="40"/>
      <c r="K21" s="40"/>
      <c r="L21" s="40"/>
      <c r="M21" s="40"/>
      <c r="N21" s="40"/>
      <c r="O21" s="40"/>
    </row>
    <row r="22" spans="1:15" ht="20.399999999999999" x14ac:dyDescent="0.3">
      <c r="A22" s="57"/>
      <c r="B22" s="57"/>
      <c r="C22" s="59"/>
      <c r="D22" s="59"/>
      <c r="E22" s="40"/>
      <c r="F22" s="40"/>
      <c r="G22" s="40"/>
      <c r="H22" s="40"/>
      <c r="I22" s="40"/>
      <c r="J22" s="40"/>
      <c r="K22" s="40"/>
      <c r="L22" s="40"/>
      <c r="M22" s="40"/>
      <c r="N22" s="40"/>
      <c r="O22" s="40"/>
    </row>
    <row r="23" spans="1:15" ht="20.399999999999999" x14ac:dyDescent="0.3">
      <c r="A23" s="57"/>
      <c r="B23" s="57"/>
      <c r="C23" s="59"/>
      <c r="D23" s="59"/>
      <c r="E23" s="40"/>
      <c r="F23" s="40"/>
      <c r="G23" s="40"/>
      <c r="H23" s="40"/>
      <c r="I23" s="40"/>
      <c r="J23" s="40"/>
      <c r="K23" s="40"/>
      <c r="L23" s="40"/>
      <c r="M23" s="40"/>
      <c r="N23" s="40"/>
      <c r="O23" s="40"/>
    </row>
    <row r="24" spans="1:15" ht="20.399999999999999" x14ac:dyDescent="0.3">
      <c r="A24" s="57"/>
      <c r="B24" s="57"/>
      <c r="C24" s="59"/>
      <c r="D24" s="59"/>
      <c r="E24" s="40"/>
      <c r="F24" s="40"/>
      <c r="G24" s="40"/>
      <c r="H24" s="40"/>
      <c r="I24" s="40"/>
      <c r="J24" s="40"/>
      <c r="K24" s="40"/>
      <c r="L24" s="40"/>
      <c r="M24" s="40"/>
      <c r="N24" s="40"/>
      <c r="O24" s="40"/>
    </row>
    <row r="25" spans="1:15" ht="20.399999999999999" x14ac:dyDescent="0.3">
      <c r="A25" s="57"/>
      <c r="B25" s="57"/>
      <c r="C25" s="59"/>
      <c r="D25" s="59"/>
      <c r="E25" s="40"/>
      <c r="F25" s="40"/>
      <c r="G25" s="40"/>
      <c r="H25" s="40"/>
      <c r="I25" s="40"/>
      <c r="J25" s="40"/>
      <c r="K25" s="40"/>
      <c r="L25" s="40"/>
      <c r="M25" s="40"/>
      <c r="N25" s="40"/>
      <c r="O25" s="40"/>
    </row>
    <row r="26" spans="1:15" ht="20.399999999999999" x14ac:dyDescent="0.3">
      <c r="A26" s="57"/>
      <c r="B26" s="57"/>
      <c r="C26" s="59"/>
      <c r="D26" s="59"/>
      <c r="E26" s="40"/>
      <c r="F26" s="40"/>
      <c r="G26" s="40"/>
      <c r="H26" s="40"/>
      <c r="I26" s="40"/>
      <c r="J26" s="40"/>
      <c r="K26" s="40"/>
      <c r="L26" s="40"/>
      <c r="M26" s="40"/>
      <c r="N26" s="40"/>
      <c r="O26" s="40"/>
    </row>
    <row r="27" spans="1:15" ht="20.399999999999999" x14ac:dyDescent="0.3">
      <c r="A27" s="57"/>
      <c r="B27" s="57"/>
      <c r="C27" s="59"/>
      <c r="D27" s="59"/>
      <c r="E27" s="40"/>
      <c r="F27" s="40"/>
      <c r="G27" s="40"/>
      <c r="H27" s="40"/>
      <c r="I27" s="40"/>
      <c r="J27" s="40"/>
      <c r="K27" s="40"/>
      <c r="L27" s="40"/>
      <c r="M27" s="40"/>
      <c r="N27" s="40"/>
      <c r="O27" s="40"/>
    </row>
    <row r="28" spans="1:15" ht="20.399999999999999" x14ac:dyDescent="0.3">
      <c r="A28" s="57"/>
      <c r="B28" s="57"/>
      <c r="C28" s="59"/>
      <c r="D28" s="59"/>
      <c r="E28" s="40"/>
      <c r="F28" s="40"/>
      <c r="G28" s="40"/>
      <c r="H28" s="40"/>
      <c r="I28" s="40"/>
      <c r="J28" s="40"/>
      <c r="K28" s="40"/>
      <c r="L28" s="40"/>
      <c r="M28" s="40"/>
      <c r="N28" s="40"/>
      <c r="O28" s="40"/>
    </row>
    <row r="29" spans="1:15" ht="20.399999999999999" x14ac:dyDescent="0.3">
      <c r="A29" s="57"/>
      <c r="B29" s="57"/>
      <c r="C29" s="59"/>
      <c r="D29" s="59"/>
      <c r="E29" s="40"/>
      <c r="F29" s="40"/>
      <c r="G29" s="40"/>
      <c r="H29" s="40"/>
      <c r="I29" s="40"/>
      <c r="J29" s="40"/>
      <c r="K29" s="40"/>
      <c r="L29" s="40"/>
      <c r="M29" s="40"/>
      <c r="N29" s="40"/>
      <c r="O29" s="40"/>
    </row>
    <row r="30" spans="1:15" ht="20.399999999999999" x14ac:dyDescent="0.3">
      <c r="A30" s="57"/>
      <c r="B30" s="57"/>
      <c r="C30" s="59"/>
      <c r="D30" s="59"/>
      <c r="E30" s="40"/>
      <c r="F30" s="40"/>
      <c r="G30" s="40"/>
      <c r="H30" s="40"/>
      <c r="I30" s="40"/>
      <c r="J30" s="40"/>
      <c r="K30" s="40"/>
      <c r="L30" s="40"/>
      <c r="M30" s="40"/>
      <c r="N30" s="40"/>
      <c r="O30" s="40"/>
    </row>
    <row r="31" spans="1:15" ht="20.399999999999999" x14ac:dyDescent="0.3">
      <c r="A31" s="57"/>
      <c r="B31" s="57"/>
      <c r="C31" s="59"/>
      <c r="D31" s="59"/>
      <c r="E31" s="40"/>
      <c r="F31" s="40"/>
      <c r="G31" s="40"/>
      <c r="H31" s="40"/>
      <c r="I31" s="40"/>
      <c r="J31" s="40"/>
      <c r="K31" s="40"/>
      <c r="L31" s="40"/>
      <c r="M31" s="40"/>
      <c r="N31" s="40"/>
      <c r="O31" s="40"/>
    </row>
    <row r="32" spans="1:15" ht="20.399999999999999" x14ac:dyDescent="0.3">
      <c r="A32" s="57"/>
      <c r="B32" s="57"/>
      <c r="C32" s="59"/>
      <c r="D32" s="59"/>
      <c r="E32" s="40"/>
      <c r="F32" s="40"/>
      <c r="G32" s="40"/>
      <c r="H32" s="40"/>
      <c r="I32" s="40"/>
      <c r="J32" s="40"/>
      <c r="K32" s="40"/>
      <c r="L32" s="40"/>
      <c r="M32" s="40"/>
      <c r="N32" s="40"/>
      <c r="O32" s="40"/>
    </row>
    <row r="33" spans="1:15" ht="20.399999999999999" x14ac:dyDescent="0.3">
      <c r="A33" s="57"/>
      <c r="B33" s="57"/>
      <c r="C33" s="59"/>
      <c r="D33" s="59"/>
      <c r="E33" s="40"/>
      <c r="F33" s="40"/>
      <c r="G33" s="40"/>
      <c r="H33" s="40"/>
      <c r="I33" s="40"/>
      <c r="J33" s="40"/>
      <c r="K33" s="40"/>
      <c r="L33" s="40"/>
      <c r="M33" s="40"/>
      <c r="N33" s="40"/>
      <c r="O33" s="40"/>
    </row>
    <row r="34" spans="1:15" ht="20.399999999999999" x14ac:dyDescent="0.3">
      <c r="A34" s="57"/>
      <c r="B34" s="57"/>
      <c r="C34" s="59"/>
      <c r="D34" s="59"/>
      <c r="E34" s="40"/>
      <c r="F34" s="40"/>
      <c r="G34" s="40"/>
      <c r="H34" s="40"/>
      <c r="I34" s="40"/>
      <c r="J34" s="40"/>
      <c r="K34" s="40"/>
      <c r="L34" s="40"/>
      <c r="M34" s="40"/>
      <c r="N34" s="40"/>
      <c r="O34" s="40"/>
    </row>
    <row r="35" spans="1:15" ht="20.399999999999999" x14ac:dyDescent="0.3">
      <c r="A35" s="57"/>
      <c r="B35" s="57"/>
      <c r="C35" s="59"/>
      <c r="D35" s="59"/>
      <c r="E35" s="40"/>
      <c r="F35" s="40"/>
      <c r="G35" s="40"/>
      <c r="H35" s="40"/>
      <c r="I35" s="40"/>
      <c r="J35" s="40"/>
      <c r="K35" s="40"/>
      <c r="L35" s="40"/>
      <c r="M35" s="40"/>
      <c r="N35" s="40"/>
      <c r="O35" s="40"/>
    </row>
    <row r="36" spans="1:15" ht="20.399999999999999" x14ac:dyDescent="0.3">
      <c r="A36" s="57"/>
      <c r="B36" s="57"/>
      <c r="C36" s="59"/>
      <c r="D36" s="59"/>
      <c r="E36" s="40"/>
      <c r="F36" s="40"/>
      <c r="G36" s="40"/>
      <c r="H36" s="40"/>
      <c r="I36" s="40"/>
      <c r="J36" s="40"/>
      <c r="K36" s="40"/>
      <c r="L36" s="40"/>
      <c r="M36" s="40"/>
      <c r="N36" s="40"/>
      <c r="O36" s="40"/>
    </row>
    <row r="37" spans="1:15" ht="20.399999999999999" x14ac:dyDescent="0.3">
      <c r="A37" s="57"/>
      <c r="B37" s="57"/>
      <c r="C37" s="59"/>
      <c r="D37" s="59"/>
      <c r="E37" s="40"/>
      <c r="F37" s="40"/>
      <c r="G37" s="40"/>
      <c r="H37" s="40"/>
      <c r="I37" s="40"/>
      <c r="J37" s="40"/>
      <c r="K37" s="40"/>
      <c r="L37" s="40"/>
      <c r="M37" s="40"/>
      <c r="N37" s="40"/>
      <c r="O37" s="40"/>
    </row>
    <row r="38" spans="1:15" ht="20.399999999999999" x14ac:dyDescent="0.3">
      <c r="A38" s="57"/>
      <c r="B38" s="57"/>
      <c r="C38" s="59"/>
      <c r="D38" s="59"/>
      <c r="E38" s="40"/>
      <c r="F38" s="40"/>
      <c r="G38" s="40"/>
      <c r="H38" s="40"/>
      <c r="I38" s="40"/>
      <c r="J38" s="40"/>
      <c r="K38" s="40"/>
      <c r="L38" s="40"/>
      <c r="M38" s="40"/>
      <c r="N38" s="40"/>
      <c r="O38" s="40"/>
    </row>
    <row r="39" spans="1:15" ht="20.399999999999999" x14ac:dyDescent="0.3">
      <c r="A39" s="57"/>
      <c r="B39" s="57"/>
      <c r="C39" s="59"/>
      <c r="D39" s="59"/>
      <c r="E39" s="40"/>
      <c r="F39" s="40"/>
      <c r="G39" s="40"/>
      <c r="H39" s="40"/>
      <c r="I39" s="40"/>
      <c r="J39" s="40"/>
      <c r="K39" s="40"/>
      <c r="L39" s="40"/>
      <c r="M39" s="40"/>
      <c r="N39" s="40"/>
      <c r="O39" s="40"/>
    </row>
    <row r="40" spans="1:15" ht="20.399999999999999" x14ac:dyDescent="0.3">
      <c r="A40" s="57"/>
      <c r="B40" s="57"/>
      <c r="C40" s="59"/>
      <c r="D40" s="59"/>
      <c r="E40" s="40"/>
      <c r="F40" s="40"/>
      <c r="G40" s="40"/>
      <c r="H40" s="40"/>
      <c r="I40" s="40"/>
      <c r="J40" s="40"/>
      <c r="K40" s="40"/>
      <c r="L40" s="40"/>
      <c r="M40" s="40"/>
      <c r="N40" s="40"/>
      <c r="O40" s="40"/>
    </row>
    <row r="41" spans="1:15" ht="20.399999999999999" x14ac:dyDescent="0.3">
      <c r="A41" s="57"/>
      <c r="B41" s="57"/>
      <c r="C41" s="59"/>
      <c r="D41" s="59"/>
      <c r="E41" s="40"/>
      <c r="F41" s="40"/>
      <c r="G41" s="40"/>
      <c r="H41" s="40"/>
      <c r="I41" s="40"/>
      <c r="J41" s="40"/>
      <c r="K41" s="40"/>
      <c r="L41" s="40"/>
      <c r="M41" s="40"/>
      <c r="N41" s="40"/>
      <c r="O41" s="40"/>
    </row>
    <row r="42" spans="1:15" ht="20.399999999999999" x14ac:dyDescent="0.3">
      <c r="A42" s="57"/>
      <c r="B42" s="57"/>
      <c r="C42" s="59"/>
      <c r="D42" s="59"/>
      <c r="E42" s="40"/>
      <c r="F42" s="40"/>
      <c r="G42" s="40"/>
      <c r="H42" s="40"/>
      <c r="I42" s="40"/>
      <c r="J42" s="40"/>
      <c r="K42" s="40"/>
      <c r="L42" s="40"/>
      <c r="M42" s="40"/>
      <c r="N42" s="40"/>
      <c r="O42" s="40"/>
    </row>
    <row r="43" spans="1:15" ht="20.399999999999999" x14ac:dyDescent="0.3">
      <c r="A43" s="57"/>
      <c r="B43" s="57"/>
      <c r="C43" s="59"/>
      <c r="D43" s="59"/>
      <c r="E43" s="40"/>
      <c r="F43" s="40"/>
      <c r="G43" s="40"/>
      <c r="H43" s="40"/>
      <c r="I43" s="40"/>
      <c r="J43" s="40"/>
      <c r="K43" s="40"/>
      <c r="L43" s="40"/>
      <c r="M43" s="40"/>
      <c r="N43" s="40"/>
      <c r="O43" s="40"/>
    </row>
    <row r="44" spans="1:15" ht="20.399999999999999" x14ac:dyDescent="0.3">
      <c r="A44" s="57"/>
      <c r="B44" s="57"/>
      <c r="C44" s="59"/>
      <c r="D44" s="59"/>
      <c r="E44" s="40"/>
      <c r="F44" s="40"/>
      <c r="G44" s="40"/>
      <c r="H44" s="40"/>
      <c r="I44" s="40"/>
      <c r="J44" s="40"/>
      <c r="K44" s="40"/>
      <c r="L44" s="40"/>
      <c r="M44" s="40"/>
      <c r="N44" s="40"/>
      <c r="O44" s="40"/>
    </row>
    <row r="45" spans="1:15" ht="20.399999999999999" x14ac:dyDescent="0.3">
      <c r="A45" s="57"/>
      <c r="B45" s="57"/>
      <c r="C45" s="59"/>
      <c r="D45" s="59"/>
      <c r="E45" s="40"/>
      <c r="F45" s="40"/>
      <c r="G45" s="40"/>
      <c r="H45" s="40"/>
      <c r="I45" s="40"/>
      <c r="J45" s="40"/>
      <c r="K45" s="40"/>
      <c r="L45" s="40"/>
      <c r="M45" s="40"/>
      <c r="N45" s="40"/>
      <c r="O45" s="40"/>
    </row>
    <row r="46" spans="1:15" ht="20.399999999999999" x14ac:dyDescent="0.3">
      <c r="A46" s="57"/>
      <c r="B46" s="57"/>
      <c r="C46" s="59"/>
      <c r="D46" s="59"/>
      <c r="E46" s="40"/>
      <c r="F46" s="40"/>
      <c r="G46" s="40"/>
      <c r="H46" s="40"/>
      <c r="I46" s="40"/>
      <c r="J46" s="40"/>
      <c r="K46" s="40"/>
      <c r="L46" s="40"/>
      <c r="M46" s="40"/>
      <c r="N46" s="40"/>
      <c r="O46" s="40"/>
    </row>
    <row r="47" spans="1:15" ht="20.399999999999999" x14ac:dyDescent="0.3">
      <c r="A47" s="57"/>
      <c r="B47" s="57"/>
      <c r="C47" s="59"/>
      <c r="D47" s="59"/>
      <c r="E47" s="40"/>
      <c r="F47" s="40"/>
      <c r="G47" s="40"/>
      <c r="H47" s="40"/>
      <c r="I47" s="40"/>
      <c r="J47" s="40"/>
      <c r="K47" s="40"/>
      <c r="L47" s="40"/>
      <c r="M47" s="40"/>
      <c r="N47" s="40"/>
      <c r="O47" s="40"/>
    </row>
    <row r="48" spans="1:15" ht="20.399999999999999" x14ac:dyDescent="0.3">
      <c r="A48" s="57"/>
      <c r="B48" s="57"/>
      <c r="C48" s="59"/>
      <c r="D48" s="59"/>
      <c r="E48" s="40"/>
      <c r="F48" s="40"/>
      <c r="G48" s="40"/>
      <c r="H48" s="40"/>
      <c r="I48" s="40"/>
      <c r="J48" s="40"/>
      <c r="K48" s="40"/>
      <c r="L48" s="40"/>
      <c r="M48" s="40"/>
      <c r="N48" s="40"/>
      <c r="O48" s="40"/>
    </row>
    <row r="49" spans="1:15" ht="20.399999999999999" x14ac:dyDescent="0.3">
      <c r="A49" s="57"/>
      <c r="B49" s="57"/>
      <c r="C49" s="59"/>
      <c r="D49" s="59"/>
      <c r="E49" s="40"/>
      <c r="F49" s="40"/>
      <c r="G49" s="40"/>
      <c r="H49" s="40"/>
      <c r="I49" s="40"/>
      <c r="J49" s="40"/>
      <c r="K49" s="40"/>
      <c r="L49" s="40"/>
      <c r="M49" s="40"/>
      <c r="N49" s="40"/>
      <c r="O49" s="40"/>
    </row>
    <row r="50" spans="1:15" ht="20.399999999999999" x14ac:dyDescent="0.3">
      <c r="A50" s="57"/>
      <c r="B50" s="57"/>
      <c r="C50" s="59"/>
      <c r="D50" s="59"/>
      <c r="E50" s="40"/>
      <c r="F50" s="40"/>
      <c r="G50" s="40"/>
      <c r="H50" s="40"/>
      <c r="I50" s="40"/>
      <c r="J50" s="40"/>
      <c r="K50" s="40"/>
      <c r="L50" s="40"/>
      <c r="M50" s="40"/>
      <c r="N50" s="40"/>
      <c r="O50" s="40"/>
    </row>
    <row r="51" spans="1:15" ht="20.399999999999999" x14ac:dyDescent="0.3">
      <c r="A51" s="57"/>
      <c r="B51" s="57"/>
      <c r="C51" s="59"/>
      <c r="D51" s="59"/>
      <c r="E51" s="40"/>
      <c r="F51" s="40"/>
      <c r="G51" s="40"/>
      <c r="H51" s="40"/>
      <c r="I51" s="40"/>
      <c r="J51" s="40"/>
      <c r="K51" s="40"/>
      <c r="L51" s="40"/>
      <c r="M51" s="40"/>
      <c r="N51" s="40"/>
      <c r="O51" s="40"/>
    </row>
    <row r="52" spans="1:15" ht="20.399999999999999" x14ac:dyDescent="0.3">
      <c r="A52" s="57"/>
      <c r="B52" s="20"/>
      <c r="C52" s="28"/>
      <c r="D52" s="28"/>
    </row>
    <row r="53" spans="1:15" ht="20.399999999999999" x14ac:dyDescent="0.3">
      <c r="A53" s="57"/>
      <c r="B53" s="20"/>
      <c r="C53" s="28"/>
      <c r="D53" s="28"/>
    </row>
    <row r="54" spans="1:15" ht="20.399999999999999" x14ac:dyDescent="0.3">
      <c r="A54" s="57"/>
      <c r="B54" s="20"/>
      <c r="C54" s="28"/>
      <c r="D54" s="28"/>
    </row>
    <row r="55" spans="1:15" ht="20.399999999999999" x14ac:dyDescent="0.3">
      <c r="A55" s="57"/>
      <c r="B55" s="20"/>
      <c r="C55" s="28"/>
      <c r="D55" s="28"/>
    </row>
    <row r="56" spans="1:15" ht="20.399999999999999" x14ac:dyDescent="0.3">
      <c r="A56" s="57"/>
      <c r="B56" s="20"/>
      <c r="C56" s="28"/>
      <c r="D56" s="28"/>
    </row>
    <row r="57" spans="1:15" ht="20.399999999999999" x14ac:dyDescent="0.3">
      <c r="A57" s="57"/>
      <c r="B57" s="20"/>
      <c r="C57" s="28"/>
      <c r="D57" s="28"/>
    </row>
    <row r="58" spans="1:15" ht="20.399999999999999" x14ac:dyDescent="0.3">
      <c r="A58" s="57"/>
      <c r="B58" s="20"/>
      <c r="C58" s="28"/>
      <c r="D58" s="28"/>
    </row>
    <row r="59" spans="1:15" ht="20.399999999999999" x14ac:dyDescent="0.3">
      <c r="A59" s="57"/>
      <c r="B59" s="20"/>
      <c r="C59" s="28"/>
      <c r="D59" s="28"/>
    </row>
    <row r="60" spans="1:15" ht="20.399999999999999" x14ac:dyDescent="0.3">
      <c r="A60" s="57"/>
      <c r="B60" s="20"/>
      <c r="C60" s="28"/>
      <c r="D60" s="28"/>
    </row>
    <row r="61" spans="1:15" ht="20.399999999999999" x14ac:dyDescent="0.3">
      <c r="A61" s="57"/>
      <c r="B61" s="20"/>
      <c r="C61" s="28"/>
      <c r="D61" s="28"/>
    </row>
    <row r="62" spans="1:15" ht="20.399999999999999" x14ac:dyDescent="0.3">
      <c r="A62" s="57"/>
      <c r="B62" s="20"/>
      <c r="C62" s="28"/>
      <c r="D62" s="28"/>
    </row>
    <row r="63" spans="1:15" ht="20.399999999999999" x14ac:dyDescent="0.3">
      <c r="A63" s="57"/>
      <c r="B63" s="20"/>
      <c r="C63" s="28"/>
      <c r="D63" s="28"/>
    </row>
    <row r="64" spans="1:15" ht="20.399999999999999" x14ac:dyDescent="0.3">
      <c r="A64" s="57"/>
      <c r="B64" s="20"/>
      <c r="C64" s="28"/>
      <c r="D64" s="28"/>
    </row>
    <row r="65" spans="1:4" ht="20.399999999999999" x14ac:dyDescent="0.3">
      <c r="A65" s="57"/>
      <c r="B65" s="20"/>
      <c r="C65" s="28"/>
      <c r="D65" s="28"/>
    </row>
    <row r="66" spans="1:4" ht="20.399999999999999" x14ac:dyDescent="0.3">
      <c r="A66" s="57"/>
      <c r="B66" s="20"/>
      <c r="C66" s="28"/>
      <c r="D66" s="28"/>
    </row>
    <row r="67" spans="1:4" ht="20.399999999999999" x14ac:dyDescent="0.3">
      <c r="A67" s="57"/>
      <c r="B67" s="20"/>
      <c r="C67" s="28"/>
      <c r="D67" s="28"/>
    </row>
    <row r="68" spans="1:4" ht="20.399999999999999" x14ac:dyDescent="0.3">
      <c r="A68" s="57"/>
      <c r="B68" s="20"/>
      <c r="C68" s="28"/>
      <c r="D68" s="28"/>
    </row>
    <row r="69" spans="1:4" ht="20.399999999999999" x14ac:dyDescent="0.3">
      <c r="A69" s="57"/>
      <c r="B69" s="20"/>
      <c r="C69" s="28"/>
      <c r="D69" s="28"/>
    </row>
    <row r="70" spans="1:4" ht="20.399999999999999" x14ac:dyDescent="0.3">
      <c r="A70" s="57"/>
      <c r="B70" s="20"/>
      <c r="C70" s="28"/>
      <c r="D70" s="28"/>
    </row>
    <row r="71" spans="1:4" ht="20.399999999999999" x14ac:dyDescent="0.3">
      <c r="A71" s="57"/>
      <c r="B71" s="20"/>
      <c r="C71" s="28"/>
      <c r="D71" s="28"/>
    </row>
    <row r="72" spans="1:4" ht="20.399999999999999" x14ac:dyDescent="0.3">
      <c r="A72" s="57"/>
      <c r="B72" s="20"/>
      <c r="C72" s="28"/>
      <c r="D72" s="28"/>
    </row>
    <row r="73" spans="1:4" ht="20.399999999999999" x14ac:dyDescent="0.3">
      <c r="A73" s="57"/>
      <c r="B73" s="20"/>
      <c r="C73" s="28"/>
      <c r="D73" s="28"/>
    </row>
    <row r="74" spans="1:4" ht="20.399999999999999" x14ac:dyDescent="0.3">
      <c r="A74" s="57"/>
      <c r="B74" s="20"/>
      <c r="C74" s="28"/>
      <c r="D74" s="28"/>
    </row>
    <row r="75" spans="1:4" ht="20.399999999999999" x14ac:dyDescent="0.3">
      <c r="A75" s="57"/>
      <c r="B75" s="20"/>
      <c r="C75" s="28"/>
      <c r="D75" s="28"/>
    </row>
    <row r="76" spans="1:4" ht="20.399999999999999" x14ac:dyDescent="0.3">
      <c r="A76" s="57"/>
      <c r="B76" s="20"/>
      <c r="C76" s="28"/>
      <c r="D76" s="28"/>
    </row>
    <row r="77" spans="1:4" ht="20.399999999999999" x14ac:dyDescent="0.3">
      <c r="A77" s="57"/>
      <c r="B77" s="20"/>
      <c r="C77" s="28"/>
      <c r="D77" s="28"/>
    </row>
    <row r="78" spans="1:4" ht="20.399999999999999" x14ac:dyDescent="0.3">
      <c r="A78" s="57"/>
      <c r="B78" s="20"/>
      <c r="C78" s="28"/>
      <c r="D78" s="28"/>
    </row>
    <row r="79" spans="1:4" ht="20.399999999999999" x14ac:dyDescent="0.3">
      <c r="A79" s="57"/>
      <c r="B79" s="20"/>
      <c r="C79" s="28"/>
      <c r="D79" s="28"/>
    </row>
    <row r="80" spans="1:4" ht="20.399999999999999" x14ac:dyDescent="0.3">
      <c r="A80" s="57"/>
      <c r="B80" s="20"/>
      <c r="C80" s="28"/>
      <c r="D80" s="28"/>
    </row>
    <row r="81" spans="1:4" ht="20.399999999999999" x14ac:dyDescent="0.3">
      <c r="A81" s="57"/>
      <c r="B81" s="20"/>
      <c r="C81" s="28"/>
      <c r="D81" s="28"/>
    </row>
    <row r="82" spans="1:4" ht="20.399999999999999" x14ac:dyDescent="0.3">
      <c r="A82" s="57"/>
      <c r="B82" s="20"/>
      <c r="C82" s="28"/>
      <c r="D82" s="28"/>
    </row>
    <row r="83" spans="1:4" ht="20.399999999999999" x14ac:dyDescent="0.3">
      <c r="A83" s="57"/>
      <c r="B83" s="20"/>
      <c r="C83" s="28"/>
      <c r="D83" s="28"/>
    </row>
    <row r="84" spans="1:4" ht="20.399999999999999" x14ac:dyDescent="0.3">
      <c r="A84" s="57"/>
      <c r="B84" s="20"/>
      <c r="C84" s="28"/>
      <c r="D84" s="28"/>
    </row>
    <row r="85" spans="1:4" ht="20.399999999999999" x14ac:dyDescent="0.3">
      <c r="A85" s="57"/>
      <c r="B85" s="20"/>
      <c r="C85" s="28"/>
      <c r="D85" s="28"/>
    </row>
    <row r="86" spans="1:4" ht="20.399999999999999" x14ac:dyDescent="0.3">
      <c r="A86" s="57"/>
      <c r="B86" s="20"/>
      <c r="C86" s="28"/>
      <c r="D86" s="28"/>
    </row>
    <row r="87" spans="1:4" ht="20.399999999999999" x14ac:dyDescent="0.3">
      <c r="A87" s="57"/>
      <c r="B87" s="20"/>
      <c r="C87" s="28"/>
      <c r="D87" s="28"/>
    </row>
    <row r="88" spans="1:4" ht="20.399999999999999" x14ac:dyDescent="0.3">
      <c r="A88" s="57"/>
      <c r="B88" s="20"/>
      <c r="C88" s="28"/>
      <c r="D88" s="28"/>
    </row>
    <row r="89" spans="1:4" ht="20.399999999999999" x14ac:dyDescent="0.3">
      <c r="A89" s="57"/>
      <c r="B89" s="20"/>
      <c r="C89" s="28"/>
      <c r="D89" s="28"/>
    </row>
    <row r="90" spans="1:4" ht="20.399999999999999" x14ac:dyDescent="0.3">
      <c r="A90" s="57"/>
      <c r="B90" s="20"/>
      <c r="C90" s="28"/>
      <c r="D90" s="28"/>
    </row>
    <row r="91" spans="1:4" ht="20.399999999999999" x14ac:dyDescent="0.3">
      <c r="A91" s="57"/>
      <c r="B91" s="20"/>
      <c r="C91" s="28"/>
      <c r="D91" s="28"/>
    </row>
    <row r="92" spans="1:4" ht="20.399999999999999" x14ac:dyDescent="0.3">
      <c r="A92" s="57"/>
      <c r="B92" s="20"/>
      <c r="C92" s="28"/>
      <c r="D92" s="28"/>
    </row>
    <row r="93" spans="1:4" ht="20.399999999999999" x14ac:dyDescent="0.3">
      <c r="A93" s="57"/>
      <c r="B93" s="20"/>
      <c r="C93" s="28"/>
      <c r="D93" s="28"/>
    </row>
    <row r="94" spans="1:4" ht="20.399999999999999" x14ac:dyDescent="0.3">
      <c r="A94" s="57"/>
      <c r="B94" s="20"/>
      <c r="C94" s="28"/>
      <c r="D94" s="28"/>
    </row>
    <row r="95" spans="1:4" ht="20.399999999999999" x14ac:dyDescent="0.3">
      <c r="A95" s="57"/>
      <c r="B95" s="20"/>
      <c r="C95" s="28"/>
      <c r="D95" s="28"/>
    </row>
    <row r="96" spans="1:4" ht="20.399999999999999" x14ac:dyDescent="0.3">
      <c r="A96" s="57"/>
      <c r="B96" s="20"/>
      <c r="C96" s="28"/>
      <c r="D96" s="28"/>
    </row>
    <row r="97" spans="1:4" ht="20.399999999999999" x14ac:dyDescent="0.3">
      <c r="A97" s="57"/>
      <c r="B97" s="20"/>
      <c r="C97" s="28"/>
      <c r="D97" s="28"/>
    </row>
    <row r="98" spans="1:4" ht="20.399999999999999" x14ac:dyDescent="0.3">
      <c r="A98" s="57"/>
      <c r="B98" s="20"/>
      <c r="C98" s="28"/>
      <c r="D98" s="28"/>
    </row>
    <row r="99" spans="1:4" ht="20.399999999999999" x14ac:dyDescent="0.3">
      <c r="A99" s="57"/>
      <c r="B99" s="20"/>
      <c r="C99" s="28"/>
      <c r="D99" s="28"/>
    </row>
    <row r="100" spans="1:4" ht="20.399999999999999" x14ac:dyDescent="0.3">
      <c r="A100" s="57"/>
      <c r="B100" s="20"/>
      <c r="C100" s="28"/>
      <c r="D100" s="28"/>
    </row>
    <row r="101" spans="1:4" ht="20.399999999999999" x14ac:dyDescent="0.3">
      <c r="A101" s="57"/>
      <c r="B101" s="20"/>
      <c r="C101" s="28"/>
      <c r="D101" s="28"/>
    </row>
    <row r="102" spans="1:4" ht="20.399999999999999" x14ac:dyDescent="0.3">
      <c r="A102" s="57"/>
      <c r="B102" s="20"/>
      <c r="C102" s="28"/>
      <c r="D102" s="28"/>
    </row>
    <row r="103" spans="1:4" ht="20.399999999999999" x14ac:dyDescent="0.3">
      <c r="A103" s="57"/>
      <c r="B103" s="20"/>
      <c r="C103" s="28"/>
      <c r="D103" s="28"/>
    </row>
    <row r="104" spans="1:4" ht="20.399999999999999" x14ac:dyDescent="0.3">
      <c r="A104" s="57"/>
      <c r="B104" s="20"/>
      <c r="C104" s="28"/>
      <c r="D104" s="28"/>
    </row>
    <row r="105" spans="1:4" ht="20.399999999999999" x14ac:dyDescent="0.3">
      <c r="A105" s="57"/>
      <c r="B105" s="20"/>
      <c r="C105" s="28"/>
      <c r="D105" s="28"/>
    </row>
    <row r="106" spans="1:4" ht="20.399999999999999" x14ac:dyDescent="0.3">
      <c r="A106" s="57"/>
      <c r="B106" s="20"/>
      <c r="C106" s="28"/>
      <c r="D106" s="28"/>
    </row>
    <row r="107" spans="1:4" ht="20.399999999999999" x14ac:dyDescent="0.3">
      <c r="A107" s="57"/>
      <c r="B107" s="20"/>
      <c r="C107" s="28"/>
      <c r="D107" s="28"/>
    </row>
    <row r="108" spans="1:4" ht="20.399999999999999" x14ac:dyDescent="0.3">
      <c r="A108" s="57"/>
      <c r="B108" s="20"/>
      <c r="C108" s="28"/>
      <c r="D108" s="28"/>
    </row>
    <row r="109" spans="1:4" ht="20.399999999999999" x14ac:dyDescent="0.3">
      <c r="A109" s="57"/>
      <c r="B109" s="20"/>
      <c r="C109" s="28"/>
      <c r="D109" s="28"/>
    </row>
    <row r="110" spans="1:4" ht="20.399999999999999" x14ac:dyDescent="0.3">
      <c r="A110" s="57"/>
      <c r="B110" s="20"/>
      <c r="C110" s="28"/>
      <c r="D110" s="28"/>
    </row>
    <row r="111" spans="1:4" ht="20.399999999999999" x14ac:dyDescent="0.3">
      <c r="A111" s="57"/>
      <c r="B111" s="20"/>
      <c r="C111" s="28"/>
      <c r="D111" s="28"/>
    </row>
    <row r="112" spans="1:4" ht="20.399999999999999" x14ac:dyDescent="0.3">
      <c r="A112" s="57"/>
      <c r="B112" s="20"/>
      <c r="C112" s="28"/>
      <c r="D112" s="28"/>
    </row>
    <row r="113" spans="1:4" ht="20.399999999999999" x14ac:dyDescent="0.3">
      <c r="A113" s="57"/>
      <c r="B113" s="20"/>
      <c r="C113" s="28"/>
      <c r="D113" s="28"/>
    </row>
    <row r="114" spans="1:4" ht="20.399999999999999" x14ac:dyDescent="0.3">
      <c r="A114" s="57"/>
      <c r="B114" s="20"/>
      <c r="C114" s="28"/>
      <c r="D114" s="28"/>
    </row>
    <row r="115" spans="1:4" ht="20.399999999999999" x14ac:dyDescent="0.3">
      <c r="A115" s="57"/>
      <c r="B115" s="20"/>
      <c r="C115" s="28"/>
      <c r="D115" s="28"/>
    </row>
    <row r="116" spans="1:4" ht="20.399999999999999" x14ac:dyDescent="0.3">
      <c r="A116" s="57"/>
      <c r="B116" s="20"/>
      <c r="C116" s="28"/>
      <c r="D116" s="28"/>
    </row>
    <row r="117" spans="1:4" ht="20.399999999999999" x14ac:dyDescent="0.3">
      <c r="A117" s="57"/>
      <c r="B117" s="20"/>
      <c r="C117" s="28"/>
      <c r="D117" s="28"/>
    </row>
    <row r="118" spans="1:4" ht="20.399999999999999" x14ac:dyDescent="0.3">
      <c r="A118" s="57"/>
      <c r="B118" s="20"/>
      <c r="C118" s="28"/>
      <c r="D118" s="28"/>
    </row>
    <row r="119" spans="1:4" ht="20.399999999999999" x14ac:dyDescent="0.3">
      <c r="A119" s="57"/>
      <c r="B119" s="20"/>
      <c r="C119" s="28"/>
      <c r="D119" s="28"/>
    </row>
    <row r="120" spans="1:4" ht="20.399999999999999" x14ac:dyDescent="0.3">
      <c r="A120" s="57"/>
      <c r="B120" s="20"/>
      <c r="C120" s="28"/>
      <c r="D120" s="28"/>
    </row>
    <row r="121" spans="1:4" ht="20.399999999999999" x14ac:dyDescent="0.3">
      <c r="A121" s="57"/>
      <c r="B121" s="20"/>
      <c r="C121" s="28"/>
      <c r="D121" s="28"/>
    </row>
    <row r="122" spans="1:4" ht="20.399999999999999" x14ac:dyDescent="0.3">
      <c r="A122" s="57"/>
      <c r="B122" s="20"/>
      <c r="C122" s="28"/>
      <c r="D122" s="28"/>
    </row>
    <row r="123" spans="1:4" ht="20.399999999999999" x14ac:dyDescent="0.3">
      <c r="A123" s="57"/>
      <c r="B123" s="20"/>
      <c r="C123" s="28"/>
      <c r="D123" s="28"/>
    </row>
    <row r="124" spans="1:4" ht="20.399999999999999" x14ac:dyDescent="0.3">
      <c r="A124" s="57"/>
      <c r="B124" s="20"/>
      <c r="C124" s="28"/>
      <c r="D124" s="28"/>
    </row>
    <row r="125" spans="1:4" ht="20.399999999999999" x14ac:dyDescent="0.3">
      <c r="A125" s="57"/>
      <c r="B125" s="20"/>
      <c r="C125" s="28"/>
      <c r="D125" s="28"/>
    </row>
    <row r="126" spans="1:4" ht="20.399999999999999" x14ac:dyDescent="0.3">
      <c r="A126" s="57"/>
      <c r="B126" s="20"/>
      <c r="C126" s="28"/>
      <c r="D126" s="28"/>
    </row>
    <row r="127" spans="1:4" ht="20.399999999999999" x14ac:dyDescent="0.3">
      <c r="A127" s="57"/>
      <c r="B127" s="20"/>
      <c r="C127" s="28"/>
      <c r="D127" s="28"/>
    </row>
    <row r="128" spans="1:4" ht="20.399999999999999" x14ac:dyDescent="0.3">
      <c r="A128" s="57"/>
      <c r="B128" s="20"/>
      <c r="C128" s="28"/>
      <c r="D128" s="28"/>
    </row>
    <row r="129" spans="1:4" ht="20.399999999999999" x14ac:dyDescent="0.3">
      <c r="A129" s="57"/>
      <c r="B129" s="20"/>
      <c r="C129" s="28"/>
      <c r="D129" s="28"/>
    </row>
    <row r="130" spans="1:4" ht="20.399999999999999" x14ac:dyDescent="0.3">
      <c r="A130" s="57"/>
      <c r="B130" s="20"/>
      <c r="C130" s="28"/>
      <c r="D130" s="28"/>
    </row>
    <row r="131" spans="1:4" ht="20.399999999999999" x14ac:dyDescent="0.3">
      <c r="A131" s="57"/>
      <c r="B131" s="20"/>
      <c r="C131" s="28"/>
      <c r="D131" s="28"/>
    </row>
    <row r="132" spans="1:4" ht="20.399999999999999" x14ac:dyDescent="0.3">
      <c r="A132" s="57"/>
      <c r="B132" s="20"/>
      <c r="C132" s="28"/>
      <c r="D132" s="28"/>
    </row>
    <row r="133" spans="1:4" ht="20.399999999999999" x14ac:dyDescent="0.3">
      <c r="A133" s="57"/>
      <c r="B133" s="20"/>
      <c r="C133" s="28"/>
      <c r="D133" s="28"/>
    </row>
    <row r="134" spans="1:4" ht="20.399999999999999" x14ac:dyDescent="0.3">
      <c r="A134" s="57"/>
      <c r="B134" s="20"/>
      <c r="C134" s="28"/>
      <c r="D134" s="28"/>
    </row>
    <row r="135" spans="1:4" ht="20.399999999999999" x14ac:dyDescent="0.3">
      <c r="A135" s="57"/>
      <c r="B135" s="20"/>
      <c r="C135" s="28"/>
      <c r="D135" s="28"/>
    </row>
    <row r="136" spans="1:4" ht="20.399999999999999" x14ac:dyDescent="0.3">
      <c r="A136" s="57"/>
      <c r="B136" s="20"/>
      <c r="C136" s="28"/>
      <c r="D136" s="28"/>
    </row>
    <row r="137" spans="1:4" ht="20.399999999999999" x14ac:dyDescent="0.3">
      <c r="A137" s="57"/>
      <c r="B137" s="20"/>
      <c r="C137" s="28"/>
      <c r="D137" s="28"/>
    </row>
    <row r="138" spans="1:4" ht="20.399999999999999" x14ac:dyDescent="0.3">
      <c r="A138" s="57"/>
      <c r="B138" s="20"/>
      <c r="C138" s="28"/>
      <c r="D138" s="28"/>
    </row>
    <row r="139" spans="1:4" ht="20.399999999999999" x14ac:dyDescent="0.3">
      <c r="A139" s="57"/>
      <c r="B139" s="20"/>
      <c r="C139" s="28"/>
      <c r="D139" s="28"/>
    </row>
    <row r="140" spans="1:4" ht="20.399999999999999" x14ac:dyDescent="0.3">
      <c r="A140" s="57"/>
      <c r="B140" s="20"/>
      <c r="C140" s="28"/>
      <c r="D140" s="28"/>
    </row>
    <row r="141" spans="1:4" ht="20.399999999999999" x14ac:dyDescent="0.3">
      <c r="A141" s="57"/>
      <c r="B141" s="20"/>
      <c r="C141" s="28"/>
      <c r="D141" s="28"/>
    </row>
    <row r="142" spans="1:4" ht="20.399999999999999" x14ac:dyDescent="0.3">
      <c r="A142" s="57"/>
      <c r="B142" s="20"/>
      <c r="C142" s="28"/>
      <c r="D142" s="28"/>
    </row>
    <row r="143" spans="1:4" ht="20.399999999999999" x14ac:dyDescent="0.3">
      <c r="A143" s="57"/>
      <c r="B143" s="20"/>
      <c r="C143" s="28"/>
      <c r="D143" s="28"/>
    </row>
    <row r="144" spans="1:4" ht="20.399999999999999" x14ac:dyDescent="0.3">
      <c r="A144" s="57"/>
      <c r="B144" s="20"/>
      <c r="C144" s="28"/>
      <c r="D144" s="28"/>
    </row>
    <row r="145" spans="1:4" ht="20.399999999999999" x14ac:dyDescent="0.3">
      <c r="A145" s="57"/>
      <c r="B145" s="20"/>
      <c r="C145" s="28"/>
      <c r="D145" s="28"/>
    </row>
    <row r="146" spans="1:4" ht="20.399999999999999" x14ac:dyDescent="0.3">
      <c r="A146" s="57"/>
      <c r="B146" s="20"/>
      <c r="C146" s="28"/>
      <c r="D146" s="28"/>
    </row>
    <row r="147" spans="1:4" ht="20.399999999999999" x14ac:dyDescent="0.3">
      <c r="A147" s="57"/>
      <c r="B147" s="20"/>
      <c r="C147" s="28"/>
      <c r="D147" s="28"/>
    </row>
    <row r="148" spans="1:4" ht="20.399999999999999" x14ac:dyDescent="0.3">
      <c r="A148" s="57"/>
      <c r="B148" s="20"/>
      <c r="C148" s="28"/>
      <c r="D148" s="28"/>
    </row>
    <row r="149" spans="1:4" ht="20.399999999999999" x14ac:dyDescent="0.3">
      <c r="A149" s="57"/>
      <c r="B149" s="20"/>
      <c r="C149" s="28"/>
      <c r="D149" s="28"/>
    </row>
    <row r="150" spans="1:4" ht="20.399999999999999" x14ac:dyDescent="0.3">
      <c r="A150" s="57"/>
      <c r="B150" s="20"/>
      <c r="C150" s="28"/>
      <c r="D150" s="28"/>
    </row>
    <row r="151" spans="1:4" ht="20.399999999999999" x14ac:dyDescent="0.3">
      <c r="A151" s="57"/>
      <c r="B151" s="20"/>
      <c r="C151" s="28"/>
      <c r="D151" s="28"/>
    </row>
    <row r="152" spans="1:4" ht="20.399999999999999" x14ac:dyDescent="0.3">
      <c r="A152" s="57"/>
      <c r="B152" s="20"/>
      <c r="C152" s="28"/>
      <c r="D152" s="28"/>
    </row>
    <row r="153" spans="1:4" ht="20.399999999999999" x14ac:dyDescent="0.3">
      <c r="A153" s="57"/>
      <c r="B153" s="20"/>
      <c r="C153" s="28"/>
      <c r="D153" s="28"/>
    </row>
    <row r="154" spans="1:4" ht="20.399999999999999" x14ac:dyDescent="0.3">
      <c r="A154" s="57"/>
      <c r="B154" s="20"/>
      <c r="C154" s="28"/>
      <c r="D154" s="28"/>
    </row>
    <row r="155" spans="1:4" ht="20.399999999999999" x14ac:dyDescent="0.3">
      <c r="A155" s="57"/>
      <c r="B155" s="20"/>
      <c r="C155" s="28"/>
      <c r="D155" s="28"/>
    </row>
    <row r="156" spans="1:4" ht="20.399999999999999" x14ac:dyDescent="0.3">
      <c r="A156" s="57"/>
      <c r="B156" s="20"/>
      <c r="C156" s="28"/>
      <c r="D156" s="28"/>
    </row>
    <row r="157" spans="1:4" ht="20.399999999999999" x14ac:dyDescent="0.3">
      <c r="A157" s="57"/>
      <c r="B157" s="20"/>
      <c r="C157" s="28"/>
      <c r="D157" s="28"/>
    </row>
    <row r="158" spans="1:4" ht="20.399999999999999" x14ac:dyDescent="0.3">
      <c r="A158" s="57"/>
      <c r="B158" s="20"/>
      <c r="C158" s="28"/>
      <c r="D158" s="28"/>
    </row>
    <row r="159" spans="1:4" ht="20.399999999999999" x14ac:dyDescent="0.3">
      <c r="A159" s="57"/>
      <c r="B159" s="20"/>
      <c r="C159" s="28"/>
      <c r="D159" s="28"/>
    </row>
    <row r="160" spans="1:4" ht="20.399999999999999" x14ac:dyDescent="0.3">
      <c r="A160" s="57"/>
      <c r="B160" s="20"/>
      <c r="C160" s="28"/>
      <c r="D160" s="28"/>
    </row>
    <row r="161" spans="1:4" ht="20.399999999999999" x14ac:dyDescent="0.3">
      <c r="A161" s="57"/>
      <c r="B161" s="20"/>
      <c r="C161" s="28"/>
      <c r="D161" s="28"/>
    </row>
    <row r="162" spans="1:4" ht="20.399999999999999" x14ac:dyDescent="0.3">
      <c r="A162" s="57"/>
      <c r="B162" s="20"/>
      <c r="C162" s="28"/>
      <c r="D162" s="28"/>
    </row>
    <row r="163" spans="1:4" ht="20.399999999999999" x14ac:dyDescent="0.3">
      <c r="A163" s="57"/>
      <c r="B163" s="20"/>
      <c r="C163" s="28"/>
      <c r="D163" s="28"/>
    </row>
    <row r="164" spans="1:4" ht="20.399999999999999" x14ac:dyDescent="0.3">
      <c r="A164" s="57"/>
      <c r="B164" s="20"/>
      <c r="C164" s="28"/>
      <c r="D164" s="28"/>
    </row>
    <row r="165" spans="1:4" ht="20.399999999999999" x14ac:dyDescent="0.3">
      <c r="A165" s="57"/>
      <c r="B165" s="20"/>
      <c r="C165" s="28"/>
      <c r="D165" s="28"/>
    </row>
    <row r="166" spans="1:4" ht="20.399999999999999" x14ac:dyDescent="0.3">
      <c r="A166" s="57"/>
      <c r="B166" s="20"/>
      <c r="C166" s="28"/>
      <c r="D166" s="28"/>
    </row>
    <row r="167" spans="1:4" ht="20.399999999999999" x14ac:dyDescent="0.3">
      <c r="A167" s="57"/>
      <c r="B167" s="20"/>
      <c r="C167" s="28"/>
      <c r="D167" s="28"/>
    </row>
    <row r="168" spans="1:4" ht="20.399999999999999" x14ac:dyDescent="0.3">
      <c r="A168" s="57"/>
      <c r="B168" s="20"/>
      <c r="C168" s="28"/>
      <c r="D168" s="28"/>
    </row>
    <row r="169" spans="1:4" ht="20.399999999999999" x14ac:dyDescent="0.3">
      <c r="A169" s="57"/>
      <c r="B169" s="20"/>
      <c r="C169" s="28"/>
      <c r="D169" s="28"/>
    </row>
    <row r="170" spans="1:4" ht="20.399999999999999" x14ac:dyDescent="0.3">
      <c r="A170" s="57"/>
      <c r="B170" s="20"/>
      <c r="C170" s="28"/>
      <c r="D170" s="28"/>
    </row>
    <row r="171" spans="1:4" ht="20.399999999999999" x14ac:dyDescent="0.3">
      <c r="A171" s="57"/>
      <c r="B171" s="20"/>
      <c r="C171" s="28"/>
      <c r="D171" s="28"/>
    </row>
    <row r="172" spans="1:4" ht="20.399999999999999" x14ac:dyDescent="0.3">
      <c r="A172" s="57"/>
      <c r="B172" s="20"/>
      <c r="C172" s="28"/>
      <c r="D172" s="28"/>
    </row>
    <row r="173" spans="1:4" ht="20.399999999999999" x14ac:dyDescent="0.3">
      <c r="A173" s="57"/>
      <c r="B173" s="20"/>
      <c r="C173" s="28"/>
      <c r="D173" s="28"/>
    </row>
    <row r="174" spans="1:4" ht="20.399999999999999" x14ac:dyDescent="0.3">
      <c r="A174" s="57"/>
      <c r="B174" s="20"/>
      <c r="C174" s="28"/>
      <c r="D174" s="28"/>
    </row>
    <row r="175" spans="1:4" ht="20.399999999999999" x14ac:dyDescent="0.3">
      <c r="A175" s="57"/>
      <c r="B175" s="20"/>
      <c r="C175" s="28"/>
      <c r="D175" s="28"/>
    </row>
    <row r="176" spans="1:4" ht="20.399999999999999" x14ac:dyDescent="0.3">
      <c r="A176" s="57"/>
      <c r="B176" s="20"/>
      <c r="C176" s="28"/>
      <c r="D176" s="28"/>
    </row>
    <row r="177" spans="1:4" ht="20.399999999999999" x14ac:dyDescent="0.3">
      <c r="A177" s="57"/>
      <c r="B177" s="20"/>
      <c r="C177" s="28"/>
      <c r="D177" s="28"/>
    </row>
    <row r="178" spans="1:4" ht="20.399999999999999" x14ac:dyDescent="0.3">
      <c r="A178" s="57"/>
      <c r="B178" s="20"/>
      <c r="C178" s="28"/>
      <c r="D178" s="28"/>
    </row>
    <row r="179" spans="1:4" ht="20.399999999999999" x14ac:dyDescent="0.3">
      <c r="A179" s="57"/>
      <c r="B179" s="20"/>
      <c r="C179" s="28"/>
      <c r="D179" s="28"/>
    </row>
    <row r="180" spans="1:4" ht="20.399999999999999" x14ac:dyDescent="0.3">
      <c r="A180" s="57"/>
      <c r="B180" s="20"/>
      <c r="C180" s="28"/>
      <c r="D180" s="28"/>
    </row>
    <row r="181" spans="1:4" ht="20.399999999999999" x14ac:dyDescent="0.3">
      <c r="A181" s="57"/>
      <c r="B181" s="20"/>
      <c r="C181" s="28"/>
      <c r="D181" s="28"/>
    </row>
    <row r="182" spans="1:4" ht="20.399999999999999" x14ac:dyDescent="0.3">
      <c r="A182" s="57"/>
      <c r="B182" s="20"/>
      <c r="C182" s="28"/>
      <c r="D182" s="28"/>
    </row>
    <row r="183" spans="1:4" ht="20.399999999999999" x14ac:dyDescent="0.3">
      <c r="A183" s="57"/>
      <c r="B183" s="20"/>
      <c r="C183" s="28"/>
      <c r="D183" s="28"/>
    </row>
    <row r="184" spans="1:4" ht="20.399999999999999" x14ac:dyDescent="0.3">
      <c r="A184" s="57"/>
      <c r="B184" s="20"/>
      <c r="C184" s="28"/>
      <c r="D184" s="28"/>
    </row>
    <row r="185" spans="1:4" ht="20.399999999999999" x14ac:dyDescent="0.3">
      <c r="A185" s="57"/>
      <c r="B185" s="20"/>
      <c r="C185" s="28"/>
      <c r="D185" s="28"/>
    </row>
    <row r="186" spans="1:4" ht="20.399999999999999" x14ac:dyDescent="0.3">
      <c r="A186" s="57"/>
      <c r="B186" s="20"/>
      <c r="C186" s="28"/>
      <c r="D186" s="28"/>
    </row>
    <row r="187" spans="1:4" ht="20.399999999999999" x14ac:dyDescent="0.3">
      <c r="A187" s="57"/>
      <c r="B187" s="20"/>
      <c r="C187" s="28"/>
      <c r="D187" s="28"/>
    </row>
    <row r="188" spans="1:4" ht="20.399999999999999" x14ac:dyDescent="0.3">
      <c r="A188" s="57"/>
      <c r="B188" s="20"/>
      <c r="C188" s="28"/>
      <c r="D188" s="28"/>
    </row>
    <row r="189" spans="1:4" ht="20.399999999999999" x14ac:dyDescent="0.3">
      <c r="A189" s="57"/>
      <c r="B189" s="20"/>
      <c r="C189" s="28"/>
      <c r="D189" s="28"/>
    </row>
    <row r="190" spans="1:4" ht="20.399999999999999" x14ac:dyDescent="0.3">
      <c r="A190" s="57"/>
      <c r="B190" s="20"/>
      <c r="C190" s="28"/>
      <c r="D190" s="28"/>
    </row>
    <row r="191" spans="1:4" ht="20.399999999999999" x14ac:dyDescent="0.3">
      <c r="A191" s="57"/>
      <c r="B191" s="20"/>
      <c r="C191" s="28"/>
      <c r="D191" s="28"/>
    </row>
    <row r="192" spans="1:4" ht="20.399999999999999" x14ac:dyDescent="0.3">
      <c r="A192" s="57"/>
      <c r="B192" s="20"/>
      <c r="C192" s="28"/>
      <c r="D192" s="28"/>
    </row>
    <row r="193" spans="1:4" ht="20.399999999999999" x14ac:dyDescent="0.3">
      <c r="A193" s="57"/>
      <c r="B193" s="20"/>
      <c r="C193" s="28"/>
      <c r="D193" s="28"/>
    </row>
    <row r="194" spans="1:4" ht="20.399999999999999" x14ac:dyDescent="0.3">
      <c r="A194" s="57"/>
      <c r="B194" s="20"/>
      <c r="C194" s="28"/>
      <c r="D194" s="28"/>
    </row>
    <row r="195" spans="1:4" ht="20.399999999999999" x14ac:dyDescent="0.3">
      <c r="A195" s="57"/>
      <c r="B195" s="20"/>
      <c r="C195" s="28"/>
      <c r="D195" s="28"/>
    </row>
    <row r="196" spans="1:4" ht="20.399999999999999" x14ac:dyDescent="0.3">
      <c r="A196" s="57"/>
      <c r="B196" s="20"/>
      <c r="C196" s="28"/>
      <c r="D196" s="28"/>
    </row>
    <row r="197" spans="1:4" ht="20.399999999999999" x14ac:dyDescent="0.3">
      <c r="A197" s="57"/>
      <c r="B197" s="20"/>
      <c r="C197" s="28"/>
      <c r="D197" s="28"/>
    </row>
    <row r="198" spans="1:4" ht="20.399999999999999" x14ac:dyDescent="0.3">
      <c r="A198" s="57"/>
      <c r="B198" s="20"/>
      <c r="C198" s="28"/>
      <c r="D198" s="28"/>
    </row>
    <row r="199" spans="1:4" ht="20.399999999999999" x14ac:dyDescent="0.3">
      <c r="A199" s="57"/>
      <c r="B199" s="20"/>
      <c r="C199" s="28"/>
      <c r="D199" s="28"/>
    </row>
    <row r="200" spans="1:4" ht="20.399999999999999" x14ac:dyDescent="0.3">
      <c r="A200" s="57"/>
      <c r="B200" s="20"/>
      <c r="C200" s="28"/>
      <c r="D200" s="28"/>
    </row>
    <row r="201" spans="1:4" ht="20.399999999999999" x14ac:dyDescent="0.3">
      <c r="A201" s="57"/>
      <c r="B201" s="20"/>
      <c r="C201" s="28"/>
      <c r="D201" s="28"/>
    </row>
    <row r="202" spans="1:4" ht="20.399999999999999" x14ac:dyDescent="0.3">
      <c r="A202" s="57"/>
      <c r="B202" s="20"/>
      <c r="C202" s="28"/>
      <c r="D202" s="28"/>
    </row>
    <row r="203" spans="1:4" ht="20.399999999999999" x14ac:dyDescent="0.3">
      <c r="A203" s="57"/>
      <c r="B203" s="20"/>
      <c r="C203" s="28"/>
      <c r="D203" s="28"/>
    </row>
    <row r="204" spans="1:4" ht="20.399999999999999" x14ac:dyDescent="0.3">
      <c r="A204" s="57"/>
      <c r="B204" s="20"/>
      <c r="C204" s="28"/>
      <c r="D204" s="28"/>
    </row>
    <row r="205" spans="1:4" ht="20.399999999999999" x14ac:dyDescent="0.3">
      <c r="A205" s="57"/>
      <c r="B205" s="20"/>
      <c r="C205" s="28"/>
      <c r="D205" s="28"/>
    </row>
    <row r="206" spans="1:4" ht="20.399999999999999" x14ac:dyDescent="0.3">
      <c r="A206" s="57"/>
      <c r="B206" s="20"/>
      <c r="C206" s="28"/>
      <c r="D206" s="28"/>
    </row>
    <row r="207" spans="1:4" ht="20.399999999999999" x14ac:dyDescent="0.3">
      <c r="A207" s="57"/>
      <c r="B207" s="20"/>
      <c r="C207" s="28"/>
      <c r="D207" s="28"/>
    </row>
    <row r="208" spans="1:4" x14ac:dyDescent="0.3">
      <c r="A208" s="40"/>
      <c r="B208" s="20"/>
      <c r="C208" s="20"/>
      <c r="D208" s="20"/>
    </row>
    <row r="209" spans="1:8" ht="20.399999999999999" x14ac:dyDescent="0.3">
      <c r="A209" s="40"/>
      <c r="B209" s="24" t="s">
        <v>79</v>
      </c>
      <c r="C209" s="24" t="s">
        <v>134</v>
      </c>
      <c r="D209" s="27" t="s">
        <v>79</v>
      </c>
      <c r="E209" s="27" t="s">
        <v>134</v>
      </c>
    </row>
    <row r="210" spans="1:8" ht="21" x14ac:dyDescent="0.4">
      <c r="A210" s="40"/>
      <c r="B210" s="25" t="s">
        <v>81</v>
      </c>
      <c r="C210" s="25" t="s">
        <v>51</v>
      </c>
      <c r="D210" t="s">
        <v>81</v>
      </c>
      <c r="F210" t="str">
        <f>IF(NOT(ISBLANK(D210)),D210,IF(NOT(ISBLANK(E210)),"     "&amp;E210,FALSE))</f>
        <v>Afectación Económica o presupuestal</v>
      </c>
      <c r="G210" t="s">
        <v>81</v>
      </c>
      <c r="H210" t="str">
        <f>IF(NOT(ISERROR(MATCH(G210,_xlfn.ANCHORARRAY(B221),0))),F223&amp;"Por favor no seleccionar los criterios de impacto",G210)</f>
        <v>❌Por favor no seleccionar los criterios de impacto</v>
      </c>
    </row>
    <row r="211" spans="1:8" ht="21" x14ac:dyDescent="0.4">
      <c r="A211" s="40"/>
      <c r="B211" s="25" t="s">
        <v>81</v>
      </c>
      <c r="C211" s="25" t="s">
        <v>84</v>
      </c>
      <c r="E211" t="s">
        <v>51</v>
      </c>
      <c r="F211" t="str">
        <f t="shared" ref="F211:F221" si="0">IF(NOT(ISBLANK(D211)),D211,IF(NOT(ISBLANK(E211)),"     "&amp;E211,FALSE))</f>
        <v xml:space="preserve">     Afectación menor a 10 SMLMV .</v>
      </c>
    </row>
    <row r="212" spans="1:8" ht="21" x14ac:dyDescent="0.4">
      <c r="A212" s="40"/>
      <c r="B212" s="25" t="s">
        <v>81</v>
      </c>
      <c r="C212" s="25" t="s">
        <v>85</v>
      </c>
      <c r="E212" t="s">
        <v>84</v>
      </c>
      <c r="F212" t="str">
        <f t="shared" si="0"/>
        <v xml:space="preserve">     Entre 10 y 50 SMLMV </v>
      </c>
    </row>
    <row r="213" spans="1:8" ht="21" x14ac:dyDescent="0.4">
      <c r="A213" s="40"/>
      <c r="B213" s="25" t="s">
        <v>81</v>
      </c>
      <c r="C213" s="25" t="s">
        <v>86</v>
      </c>
      <c r="E213" t="s">
        <v>85</v>
      </c>
      <c r="F213" t="str">
        <f t="shared" si="0"/>
        <v xml:space="preserve">     Entre 50 y 100 SMLMV </v>
      </c>
    </row>
    <row r="214" spans="1:8" ht="21" x14ac:dyDescent="0.4">
      <c r="A214" s="40"/>
      <c r="B214" s="25" t="s">
        <v>81</v>
      </c>
      <c r="C214" s="25" t="s">
        <v>87</v>
      </c>
      <c r="E214" t="s">
        <v>86</v>
      </c>
      <c r="F214" t="str">
        <f t="shared" si="0"/>
        <v xml:space="preserve">     Entre 100 y 500 SMLMV </v>
      </c>
    </row>
    <row r="215" spans="1:8" ht="21" x14ac:dyDescent="0.4">
      <c r="A215" s="40"/>
      <c r="B215" s="25" t="s">
        <v>50</v>
      </c>
      <c r="C215" s="25" t="s">
        <v>88</v>
      </c>
      <c r="E215" t="s">
        <v>87</v>
      </c>
      <c r="F215" t="str">
        <f t="shared" si="0"/>
        <v xml:space="preserve">     Mayor a 500 SMLMV </v>
      </c>
    </row>
    <row r="216" spans="1:8" ht="21" x14ac:dyDescent="0.4">
      <c r="A216" s="40"/>
      <c r="B216" s="25" t="s">
        <v>50</v>
      </c>
      <c r="C216" s="25" t="s">
        <v>89</v>
      </c>
      <c r="D216" t="s">
        <v>50</v>
      </c>
      <c r="F216" t="str">
        <f t="shared" si="0"/>
        <v>Pérdida Reputacional</v>
      </c>
    </row>
    <row r="217" spans="1:8" ht="21" x14ac:dyDescent="0.4">
      <c r="A217" s="40"/>
      <c r="B217" s="25" t="s">
        <v>50</v>
      </c>
      <c r="C217" s="25" t="s">
        <v>91</v>
      </c>
      <c r="E217" t="s">
        <v>88</v>
      </c>
      <c r="F217" t="str">
        <f t="shared" si="0"/>
        <v xml:space="preserve">     El riesgo afecta la imagen de alguna área de la organización</v>
      </c>
    </row>
    <row r="218" spans="1:8" ht="21" x14ac:dyDescent="0.4">
      <c r="A218" s="40"/>
      <c r="B218" s="25" t="s">
        <v>50</v>
      </c>
      <c r="C218" s="25" t="s">
        <v>90</v>
      </c>
      <c r="E218" t="s">
        <v>89</v>
      </c>
      <c r="F218" t="str">
        <f t="shared" si="0"/>
        <v xml:space="preserve">     El riesgo afecta la imagen de la entidad internamente, de conocimiento general, nivel interno, de junta dircetiva y accionistas y/o de provedores</v>
      </c>
    </row>
    <row r="219" spans="1:8" ht="21" x14ac:dyDescent="0.4">
      <c r="A219" s="40"/>
      <c r="B219" s="25" t="s">
        <v>50</v>
      </c>
      <c r="C219" s="25" t="s">
        <v>109</v>
      </c>
      <c r="E219" t="s">
        <v>91</v>
      </c>
      <c r="F219" t="str">
        <f t="shared" si="0"/>
        <v xml:space="preserve">     El riesgo afecta la imagen de la entidad con algunos usuarios de relevancia frente al logro de los objetivos</v>
      </c>
    </row>
    <row r="220" spans="1:8" x14ac:dyDescent="0.3">
      <c r="A220" s="40"/>
      <c r="B220" s="26"/>
      <c r="C220" s="26"/>
      <c r="E220" t="s">
        <v>90</v>
      </c>
      <c r="F220" t="str">
        <f t="shared" si="0"/>
        <v xml:space="preserve">     El riesgo afecta la imagen de de la entidad con efecto publicitario sostenido a nivel de sector administrativo, nivel departamental o municipal</v>
      </c>
    </row>
    <row r="221" spans="1:8" x14ac:dyDescent="0.3">
      <c r="A221" s="40"/>
      <c r="B221" s="26" t="str" cm="1">
        <f t="array" ref="B221:B223">_xlfn.UNIQUE(Tabla1[[#All],[Criterios]])</f>
        <v>Criterios</v>
      </c>
      <c r="C221" s="26"/>
      <c r="E221" t="s">
        <v>109</v>
      </c>
      <c r="F221" t="str">
        <f t="shared" si="0"/>
        <v xml:space="preserve">     El riesgo afecta la imagen de la entidad a nivel nacional, con efecto publicitarios sostenible a nivel país</v>
      </c>
    </row>
    <row r="222" spans="1:8" x14ac:dyDescent="0.3">
      <c r="A222" s="40"/>
      <c r="B222" s="26" t="str">
        <v>Afectación Económica o presupuestal</v>
      </c>
      <c r="C222" s="26"/>
    </row>
    <row r="223" spans="1:8" x14ac:dyDescent="0.3">
      <c r="B223" s="26" t="str">
        <v>Pérdida Reputacional</v>
      </c>
      <c r="C223" s="26"/>
      <c r="F223" s="29" t="s">
        <v>136</v>
      </c>
    </row>
    <row r="224" spans="1:8" x14ac:dyDescent="0.3">
      <c r="B224" s="19"/>
      <c r="C224" s="19"/>
      <c r="F224" s="29" t="s">
        <v>137</v>
      </c>
    </row>
    <row r="225" spans="2:4" x14ac:dyDescent="0.3">
      <c r="B225" s="19"/>
      <c r="C225" s="19"/>
    </row>
    <row r="226" spans="2:4" x14ac:dyDescent="0.3">
      <c r="B226" s="19"/>
      <c r="C226" s="19"/>
    </row>
    <row r="227" spans="2:4" x14ac:dyDescent="0.3">
      <c r="B227" s="19"/>
      <c r="C227" s="19"/>
      <c r="D227" s="19"/>
    </row>
    <row r="228" spans="2:4" x14ac:dyDescent="0.3">
      <c r="B228" s="19"/>
      <c r="C228" s="19"/>
      <c r="D228" s="19"/>
    </row>
    <row r="229" spans="2:4" x14ac:dyDescent="0.3">
      <c r="B229" s="19"/>
      <c r="C229" s="19"/>
      <c r="D229" s="19"/>
    </row>
    <row r="230" spans="2:4" x14ac:dyDescent="0.3">
      <c r="B230" s="19"/>
      <c r="C230" s="19"/>
      <c r="D230" s="19"/>
    </row>
    <row r="231" spans="2:4" x14ac:dyDescent="0.3">
      <c r="B231" s="19"/>
      <c r="C231" s="19"/>
      <c r="D231" s="19"/>
    </row>
    <row r="232" spans="2:4" x14ac:dyDescent="0.3">
      <c r="B232" s="19"/>
      <c r="C232" s="19"/>
      <c r="D232" s="19"/>
    </row>
  </sheetData>
  <mergeCells count="1">
    <mergeCell ref="B1:D1"/>
  </mergeCells>
  <dataValidations disablePrompts="1" count="1">
    <dataValidation type="list" allowBlank="1" showInputMessage="1" showErrorMessage="1" sqref="G210" xr:uid="{00000000-0002-0000-0400-000000000000}">
      <formula1>$F$210:$F$221</formula1>
    </dataValidation>
  </dataValidations>
  <pageMargins left="0.7" right="0.7" top="0.75" bottom="0.75" header="0.3" footer="0.3"/>
  <pageSetup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B1:F14"/>
  <sheetViews>
    <sheetView zoomScale="80" zoomScaleNormal="80" workbookViewId="0">
      <selection activeCell="D5" sqref="D5"/>
    </sheetView>
  </sheetViews>
  <sheetFormatPr baseColWidth="10" defaultColWidth="14.33203125" defaultRowHeight="13.8" x14ac:dyDescent="0.3"/>
  <cols>
    <col min="1" max="2" width="14.33203125" style="42"/>
    <col min="3" max="3" width="17" style="42" customWidth="1"/>
    <col min="4" max="4" width="14.33203125" style="42"/>
    <col min="5" max="5" width="46" style="42" customWidth="1"/>
    <col min="6" max="16384" width="14.33203125" style="42"/>
  </cols>
  <sheetData>
    <row r="1" spans="2:6" ht="24" customHeight="1" thickBot="1" x14ac:dyDescent="0.35">
      <c r="B1" s="252" t="s">
        <v>69</v>
      </c>
      <c r="C1" s="253"/>
      <c r="D1" s="253"/>
      <c r="E1" s="253"/>
      <c r="F1" s="254"/>
    </row>
    <row r="2" spans="2:6" ht="16.2" thickBot="1" x14ac:dyDescent="0.35">
      <c r="B2" s="43"/>
      <c r="C2" s="43"/>
      <c r="D2" s="43"/>
      <c r="E2" s="43"/>
      <c r="F2" s="43"/>
    </row>
    <row r="3" spans="2:6" ht="16.2" thickBot="1" x14ac:dyDescent="0.35">
      <c r="B3" s="256" t="s">
        <v>57</v>
      </c>
      <c r="C3" s="257"/>
      <c r="D3" s="257"/>
      <c r="E3" s="55" t="s">
        <v>58</v>
      </c>
      <c r="F3" s="56" t="s">
        <v>59</v>
      </c>
    </row>
    <row r="4" spans="2:6" ht="31.2" x14ac:dyDescent="0.3">
      <c r="B4" s="258" t="s">
        <v>60</v>
      </c>
      <c r="C4" s="260" t="s">
        <v>11</v>
      </c>
      <c r="D4" s="44" t="s">
        <v>12</v>
      </c>
      <c r="E4" s="45" t="s">
        <v>61</v>
      </c>
      <c r="F4" s="46">
        <v>0.25</v>
      </c>
    </row>
    <row r="5" spans="2:6" ht="46.8" x14ac:dyDescent="0.3">
      <c r="B5" s="259"/>
      <c r="C5" s="261"/>
      <c r="D5" s="47" t="s">
        <v>13</v>
      </c>
      <c r="E5" s="48" t="s">
        <v>62</v>
      </c>
      <c r="F5" s="49">
        <v>0.15</v>
      </c>
    </row>
    <row r="6" spans="2:6" ht="46.8" x14ac:dyDescent="0.3">
      <c r="B6" s="259"/>
      <c r="C6" s="261"/>
      <c r="D6" s="47" t="s">
        <v>14</v>
      </c>
      <c r="E6" s="48" t="s">
        <v>63</v>
      </c>
      <c r="F6" s="49">
        <v>0.1</v>
      </c>
    </row>
    <row r="7" spans="2:6" ht="62.4" x14ac:dyDescent="0.3">
      <c r="B7" s="259"/>
      <c r="C7" s="261" t="s">
        <v>15</v>
      </c>
      <c r="D7" s="47" t="s">
        <v>8</v>
      </c>
      <c r="E7" s="48" t="s">
        <v>64</v>
      </c>
      <c r="F7" s="49">
        <v>0.25</v>
      </c>
    </row>
    <row r="8" spans="2:6" ht="31.2" x14ac:dyDescent="0.3">
      <c r="B8" s="259"/>
      <c r="C8" s="261"/>
      <c r="D8" s="47" t="s">
        <v>7</v>
      </c>
      <c r="E8" s="48" t="s">
        <v>65</v>
      </c>
      <c r="F8" s="49">
        <v>0.15</v>
      </c>
    </row>
    <row r="9" spans="2:6" ht="46.8" x14ac:dyDescent="0.3">
      <c r="B9" s="259" t="s">
        <v>149</v>
      </c>
      <c r="C9" s="261" t="s">
        <v>16</v>
      </c>
      <c r="D9" s="47" t="s">
        <v>17</v>
      </c>
      <c r="E9" s="48" t="s">
        <v>66</v>
      </c>
      <c r="F9" s="50" t="s">
        <v>67</v>
      </c>
    </row>
    <row r="10" spans="2:6" ht="46.8" x14ac:dyDescent="0.3">
      <c r="B10" s="259"/>
      <c r="C10" s="261"/>
      <c r="D10" s="47" t="s">
        <v>18</v>
      </c>
      <c r="E10" s="48" t="s">
        <v>68</v>
      </c>
      <c r="F10" s="50" t="s">
        <v>67</v>
      </c>
    </row>
    <row r="11" spans="2:6" ht="31.2" x14ac:dyDescent="0.3">
      <c r="B11" s="259"/>
      <c r="C11" s="261" t="s">
        <v>21</v>
      </c>
      <c r="D11" s="47" t="s">
        <v>110</v>
      </c>
      <c r="E11" s="48" t="s">
        <v>113</v>
      </c>
      <c r="F11" s="50" t="s">
        <v>67</v>
      </c>
    </row>
    <row r="12" spans="2:6" ht="16.2" thickBot="1" x14ac:dyDescent="0.35">
      <c r="B12" s="262"/>
      <c r="C12" s="263"/>
      <c r="D12" s="51" t="s">
        <v>111</v>
      </c>
      <c r="E12" s="52" t="s">
        <v>112</v>
      </c>
      <c r="F12" s="53" t="s">
        <v>67</v>
      </c>
    </row>
    <row r="13" spans="2:6" ht="49.5" customHeight="1" x14ac:dyDescent="0.3">
      <c r="B13" s="255" t="s">
        <v>148</v>
      </c>
      <c r="C13" s="255"/>
      <c r="D13" s="255"/>
      <c r="E13" s="255"/>
      <c r="F13" s="255"/>
    </row>
    <row r="14" spans="2:6" ht="27" customHeight="1" x14ac:dyDescent="0.3">
      <c r="B14" s="54"/>
    </row>
  </sheetData>
  <mergeCells count="9">
    <mergeCell ref="B1:F1"/>
    <mergeCell ref="B13:F13"/>
    <mergeCell ref="B3:D3"/>
    <mergeCell ref="B4:B8"/>
    <mergeCell ref="C4:C6"/>
    <mergeCell ref="C7:C8"/>
    <mergeCell ref="B9:B12"/>
    <mergeCell ref="C9:C10"/>
    <mergeCell ref="C11: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sheetPr>
  <dimension ref="C2:K34"/>
  <sheetViews>
    <sheetView zoomScale="50" zoomScaleNormal="50" workbookViewId="0">
      <selection activeCell="C27" sqref="C27:H34"/>
    </sheetView>
  </sheetViews>
  <sheetFormatPr baseColWidth="10" defaultRowHeight="14.4" x14ac:dyDescent="0.3"/>
  <sheetData>
    <row r="2" spans="3:11" ht="15" thickBot="1" x14ac:dyDescent="0.35"/>
    <row r="3" spans="3:11" ht="15" customHeight="1" x14ac:dyDescent="0.3">
      <c r="C3" s="271" t="s">
        <v>70</v>
      </c>
      <c r="D3" s="272"/>
      <c r="E3" s="272"/>
      <c r="F3" s="272"/>
      <c r="G3" s="272"/>
      <c r="H3" s="272"/>
      <c r="I3" s="270" t="s">
        <v>193</v>
      </c>
      <c r="J3" s="270"/>
      <c r="K3" s="270"/>
    </row>
    <row r="4" spans="3:11" x14ac:dyDescent="0.3">
      <c r="C4" s="273"/>
      <c r="D4" s="274"/>
      <c r="E4" s="274"/>
      <c r="F4" s="274"/>
      <c r="G4" s="274"/>
      <c r="H4" s="274"/>
      <c r="I4" s="270"/>
      <c r="J4" s="270"/>
      <c r="K4" s="270"/>
    </row>
    <row r="5" spans="3:11" x14ac:dyDescent="0.3">
      <c r="C5" s="273"/>
      <c r="D5" s="274"/>
      <c r="E5" s="274"/>
      <c r="F5" s="274"/>
      <c r="G5" s="274"/>
      <c r="H5" s="274"/>
      <c r="I5" s="270"/>
      <c r="J5" s="270"/>
      <c r="K5" s="270"/>
    </row>
    <row r="6" spans="3:11" x14ac:dyDescent="0.3">
      <c r="C6" s="273"/>
      <c r="D6" s="274"/>
      <c r="E6" s="274"/>
      <c r="F6" s="274"/>
      <c r="G6" s="274"/>
      <c r="H6" s="274"/>
      <c r="I6" s="270"/>
      <c r="J6" s="270"/>
      <c r="K6" s="270"/>
    </row>
    <row r="7" spans="3:11" x14ac:dyDescent="0.3">
      <c r="C7" s="273"/>
      <c r="D7" s="274"/>
      <c r="E7" s="274"/>
      <c r="F7" s="274"/>
      <c r="G7" s="274"/>
      <c r="H7" s="274"/>
      <c r="I7" s="270"/>
      <c r="J7" s="270"/>
      <c r="K7" s="270"/>
    </row>
    <row r="8" spans="3:11" x14ac:dyDescent="0.3">
      <c r="C8" s="273"/>
      <c r="D8" s="274"/>
      <c r="E8" s="274"/>
      <c r="F8" s="274"/>
      <c r="G8" s="274"/>
      <c r="H8" s="274"/>
      <c r="I8" s="270"/>
      <c r="J8" s="270"/>
      <c r="K8" s="270"/>
    </row>
    <row r="9" spans="3:11" ht="15" customHeight="1" x14ac:dyDescent="0.3">
      <c r="C9" s="273"/>
      <c r="D9" s="274"/>
      <c r="E9" s="274"/>
      <c r="F9" s="274"/>
      <c r="G9" s="274"/>
      <c r="H9" s="274"/>
      <c r="I9" s="270"/>
      <c r="J9" s="270"/>
      <c r="K9" s="270"/>
    </row>
    <row r="10" spans="3:11" ht="15" thickBot="1" x14ac:dyDescent="0.35">
      <c r="C10" s="275"/>
      <c r="D10" s="276"/>
      <c r="E10" s="276"/>
      <c r="F10" s="276"/>
      <c r="G10" s="276"/>
      <c r="H10" s="276"/>
      <c r="I10" s="270"/>
      <c r="J10" s="270"/>
      <c r="K10" s="270"/>
    </row>
    <row r="11" spans="3:11" ht="15" customHeight="1" x14ac:dyDescent="0.3">
      <c r="C11" s="277" t="s">
        <v>71</v>
      </c>
      <c r="D11" s="278"/>
      <c r="E11" s="278"/>
      <c r="F11" s="278"/>
      <c r="G11" s="278"/>
      <c r="H11" s="278"/>
      <c r="I11" s="283" t="s">
        <v>194</v>
      </c>
      <c r="J11" s="283"/>
      <c r="K11" s="283"/>
    </row>
    <row r="12" spans="3:11" x14ac:dyDescent="0.3">
      <c r="C12" s="279"/>
      <c r="D12" s="280"/>
      <c r="E12" s="280"/>
      <c r="F12" s="280"/>
      <c r="G12" s="280"/>
      <c r="H12" s="280"/>
      <c r="I12" s="283"/>
      <c r="J12" s="283"/>
      <c r="K12" s="283"/>
    </row>
    <row r="13" spans="3:11" x14ac:dyDescent="0.3">
      <c r="C13" s="279"/>
      <c r="D13" s="280"/>
      <c r="E13" s="280"/>
      <c r="F13" s="280"/>
      <c r="G13" s="280"/>
      <c r="H13" s="280"/>
      <c r="I13" s="283"/>
      <c r="J13" s="283"/>
      <c r="K13" s="283"/>
    </row>
    <row r="14" spans="3:11" x14ac:dyDescent="0.3">
      <c r="C14" s="279"/>
      <c r="D14" s="280"/>
      <c r="E14" s="280"/>
      <c r="F14" s="280"/>
      <c r="G14" s="280"/>
      <c r="H14" s="280"/>
      <c r="I14" s="283"/>
      <c r="J14" s="283"/>
      <c r="K14" s="283"/>
    </row>
    <row r="15" spans="3:11" ht="15" customHeight="1" x14ac:dyDescent="0.3">
      <c r="C15" s="279"/>
      <c r="D15" s="280"/>
      <c r="E15" s="280"/>
      <c r="F15" s="280"/>
      <c r="G15" s="280"/>
      <c r="H15" s="280"/>
      <c r="I15" s="283"/>
      <c r="J15" s="283"/>
      <c r="K15" s="283"/>
    </row>
    <row r="16" spans="3:11" x14ac:dyDescent="0.3">
      <c r="C16" s="279"/>
      <c r="D16" s="280"/>
      <c r="E16" s="280"/>
      <c r="F16" s="280"/>
      <c r="G16" s="280"/>
      <c r="H16" s="280"/>
      <c r="I16" s="283"/>
      <c r="J16" s="283"/>
      <c r="K16" s="283"/>
    </row>
    <row r="17" spans="3:11" x14ac:dyDescent="0.3">
      <c r="C17" s="279"/>
      <c r="D17" s="280"/>
      <c r="E17" s="280"/>
      <c r="F17" s="280"/>
      <c r="G17" s="280"/>
      <c r="H17" s="280"/>
      <c r="I17" s="283"/>
      <c r="J17" s="283"/>
      <c r="K17" s="283"/>
    </row>
    <row r="18" spans="3:11" ht="15" thickBot="1" x14ac:dyDescent="0.35">
      <c r="C18" s="281"/>
      <c r="D18" s="282"/>
      <c r="E18" s="282"/>
      <c r="F18" s="282"/>
      <c r="G18" s="282"/>
      <c r="H18" s="282"/>
      <c r="I18" s="283"/>
      <c r="J18" s="283"/>
      <c r="K18" s="283"/>
    </row>
    <row r="19" spans="3:11" x14ac:dyDescent="0.3">
      <c r="C19" s="284" t="s">
        <v>72</v>
      </c>
      <c r="D19" s="285"/>
      <c r="E19" s="285"/>
      <c r="F19" s="285"/>
      <c r="G19" s="285"/>
      <c r="H19" s="285"/>
      <c r="I19" s="283"/>
      <c r="J19" s="283"/>
      <c r="K19" s="283"/>
    </row>
    <row r="20" spans="3:11" x14ac:dyDescent="0.3">
      <c r="C20" s="286"/>
      <c r="D20" s="287"/>
      <c r="E20" s="287"/>
      <c r="F20" s="287"/>
      <c r="G20" s="287"/>
      <c r="H20" s="287"/>
      <c r="I20" s="283"/>
      <c r="J20" s="283"/>
      <c r="K20" s="283"/>
    </row>
    <row r="21" spans="3:11" x14ac:dyDescent="0.3">
      <c r="C21" s="286"/>
      <c r="D21" s="287"/>
      <c r="E21" s="287"/>
      <c r="F21" s="287"/>
      <c r="G21" s="287"/>
      <c r="H21" s="287"/>
      <c r="I21" s="283"/>
      <c r="J21" s="283"/>
      <c r="K21" s="283"/>
    </row>
    <row r="22" spans="3:11" x14ac:dyDescent="0.3">
      <c r="C22" s="286"/>
      <c r="D22" s="287"/>
      <c r="E22" s="287"/>
      <c r="F22" s="287"/>
      <c r="G22" s="287"/>
      <c r="H22" s="287"/>
      <c r="I22" s="283"/>
      <c r="J22" s="283"/>
      <c r="K22" s="283"/>
    </row>
    <row r="23" spans="3:11" x14ac:dyDescent="0.3">
      <c r="C23" s="286"/>
      <c r="D23" s="287"/>
      <c r="E23" s="287"/>
      <c r="F23" s="287"/>
      <c r="G23" s="287"/>
      <c r="H23" s="287"/>
      <c r="I23" s="283"/>
      <c r="J23" s="283"/>
      <c r="K23" s="283"/>
    </row>
    <row r="24" spans="3:11" x14ac:dyDescent="0.3">
      <c r="C24" s="286"/>
      <c r="D24" s="287"/>
      <c r="E24" s="287"/>
      <c r="F24" s="287"/>
      <c r="G24" s="287"/>
      <c r="H24" s="287"/>
      <c r="I24" s="283"/>
      <c r="J24" s="283"/>
      <c r="K24" s="283"/>
    </row>
    <row r="25" spans="3:11" x14ac:dyDescent="0.3">
      <c r="C25" s="286"/>
      <c r="D25" s="287"/>
      <c r="E25" s="287"/>
      <c r="F25" s="287"/>
      <c r="G25" s="287"/>
      <c r="H25" s="287"/>
      <c r="I25" s="283"/>
      <c r="J25" s="283"/>
      <c r="K25" s="283"/>
    </row>
    <row r="26" spans="3:11" ht="15" thickBot="1" x14ac:dyDescent="0.35">
      <c r="C26" s="288"/>
      <c r="D26" s="289"/>
      <c r="E26" s="289"/>
      <c r="F26" s="289"/>
      <c r="G26" s="289"/>
      <c r="H26" s="289"/>
      <c r="I26" s="283"/>
      <c r="J26" s="283"/>
      <c r="K26" s="283"/>
    </row>
    <row r="27" spans="3:11" x14ac:dyDescent="0.3">
      <c r="C27" s="264" t="s">
        <v>73</v>
      </c>
      <c r="D27" s="265"/>
      <c r="E27" s="265"/>
      <c r="F27" s="265"/>
      <c r="G27" s="265"/>
      <c r="H27" s="265"/>
      <c r="I27" s="270" t="s">
        <v>195</v>
      </c>
      <c r="J27" s="270"/>
      <c r="K27" s="270"/>
    </row>
    <row r="28" spans="3:11" x14ac:dyDescent="0.3">
      <c r="C28" s="266"/>
      <c r="D28" s="267"/>
      <c r="E28" s="267"/>
      <c r="F28" s="267"/>
      <c r="G28" s="267"/>
      <c r="H28" s="267"/>
      <c r="I28" s="270"/>
      <c r="J28" s="270"/>
      <c r="K28" s="270"/>
    </row>
    <row r="29" spans="3:11" x14ac:dyDescent="0.3">
      <c r="C29" s="266"/>
      <c r="D29" s="267"/>
      <c r="E29" s="267"/>
      <c r="F29" s="267"/>
      <c r="G29" s="267"/>
      <c r="H29" s="267"/>
      <c r="I29" s="270"/>
      <c r="J29" s="270"/>
      <c r="K29" s="270"/>
    </row>
    <row r="30" spans="3:11" x14ac:dyDescent="0.3">
      <c r="C30" s="266"/>
      <c r="D30" s="267"/>
      <c r="E30" s="267"/>
      <c r="F30" s="267"/>
      <c r="G30" s="267"/>
      <c r="H30" s="267"/>
      <c r="I30" s="270"/>
      <c r="J30" s="270"/>
      <c r="K30" s="270"/>
    </row>
    <row r="31" spans="3:11" x14ac:dyDescent="0.3">
      <c r="C31" s="266"/>
      <c r="D31" s="267"/>
      <c r="E31" s="267"/>
      <c r="F31" s="267"/>
      <c r="G31" s="267"/>
      <c r="H31" s="267"/>
      <c r="I31" s="270"/>
      <c r="J31" s="270"/>
      <c r="K31" s="270"/>
    </row>
    <row r="32" spans="3:11" x14ac:dyDescent="0.3">
      <c r="C32" s="266"/>
      <c r="D32" s="267"/>
      <c r="E32" s="267"/>
      <c r="F32" s="267"/>
      <c r="G32" s="267"/>
      <c r="H32" s="267"/>
      <c r="I32" s="270"/>
      <c r="J32" s="270"/>
      <c r="K32" s="270"/>
    </row>
    <row r="33" spans="3:11" x14ac:dyDescent="0.3">
      <c r="C33" s="266"/>
      <c r="D33" s="267"/>
      <c r="E33" s="267"/>
      <c r="F33" s="267"/>
      <c r="G33" s="267"/>
      <c r="H33" s="267"/>
      <c r="I33" s="270"/>
      <c r="J33" s="270"/>
      <c r="K33" s="270"/>
    </row>
    <row r="34" spans="3:11" ht="15" thickBot="1" x14ac:dyDescent="0.35">
      <c r="C34" s="268"/>
      <c r="D34" s="269"/>
      <c r="E34" s="269"/>
      <c r="F34" s="269"/>
      <c r="G34" s="269"/>
      <c r="H34" s="269"/>
      <c r="I34" s="270"/>
      <c r="J34" s="270"/>
      <c r="K34" s="270"/>
    </row>
  </sheetData>
  <mergeCells count="7">
    <mergeCell ref="C27:H34"/>
    <mergeCell ref="I27:K34"/>
    <mergeCell ref="C3:H10"/>
    <mergeCell ref="I3:K10"/>
    <mergeCell ref="C11:H18"/>
    <mergeCell ref="I11:K26"/>
    <mergeCell ref="C19:H2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249977111117893"/>
  </sheetPr>
  <dimension ref="A1:CU140"/>
  <sheetViews>
    <sheetView zoomScale="40" zoomScaleNormal="40" workbookViewId="0">
      <selection activeCell="BA50" sqref="BA50"/>
    </sheetView>
  </sheetViews>
  <sheetFormatPr baseColWidth="10" defaultRowHeight="14.4" x14ac:dyDescent="0.3"/>
  <cols>
    <col min="2" max="39" width="5.6640625" customWidth="1"/>
    <col min="41" max="46" width="5.6640625" customWidth="1"/>
  </cols>
  <sheetData>
    <row r="1" spans="1:99" x14ac:dyDescent="0.3">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row>
    <row r="2" spans="1:99" ht="18" customHeight="1" x14ac:dyDescent="0.3">
      <c r="A2" s="40"/>
      <c r="B2" s="350" t="s">
        <v>188</v>
      </c>
      <c r="C2" s="350"/>
      <c r="D2" s="350"/>
      <c r="E2" s="350"/>
      <c r="F2" s="350"/>
      <c r="G2" s="350"/>
      <c r="H2" s="350"/>
      <c r="I2" s="350"/>
      <c r="J2" s="351" t="s">
        <v>1</v>
      </c>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row>
    <row r="3" spans="1:99" ht="18.75" customHeight="1" x14ac:dyDescent="0.3">
      <c r="A3" s="40"/>
      <c r="B3" s="350"/>
      <c r="C3" s="350"/>
      <c r="D3" s="350"/>
      <c r="E3" s="350"/>
      <c r="F3" s="350"/>
      <c r="G3" s="350"/>
      <c r="H3" s="350"/>
      <c r="I3" s="350"/>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row>
    <row r="4" spans="1:99" ht="15" customHeight="1" x14ac:dyDescent="0.3">
      <c r="A4" s="40"/>
      <c r="B4" s="350"/>
      <c r="C4" s="350"/>
      <c r="D4" s="350"/>
      <c r="E4" s="350"/>
      <c r="F4" s="350"/>
      <c r="G4" s="350"/>
      <c r="H4" s="350"/>
      <c r="I4" s="350"/>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row>
    <row r="5" spans="1:99" ht="15" thickBot="1" x14ac:dyDescent="0.3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row>
    <row r="6" spans="1:99" ht="15" customHeight="1" x14ac:dyDescent="0.3">
      <c r="A6" s="40"/>
      <c r="B6" s="352" t="s">
        <v>2</v>
      </c>
      <c r="C6" s="352"/>
      <c r="D6" s="353"/>
      <c r="E6" s="290" t="s">
        <v>107</v>
      </c>
      <c r="F6" s="291"/>
      <c r="G6" s="291"/>
      <c r="H6" s="291"/>
      <c r="I6" s="292"/>
      <c r="J6" s="330" t="s">
        <v>189</v>
      </c>
      <c r="K6" s="331"/>
      <c r="L6" s="331" t="s">
        <v>189</v>
      </c>
      <c r="M6" s="331"/>
      <c r="N6" s="331" t="s">
        <v>189</v>
      </c>
      <c r="O6" s="332"/>
      <c r="P6" s="330" t="s">
        <v>189</v>
      </c>
      <c r="Q6" s="331"/>
      <c r="R6" s="331" t="s">
        <v>189</v>
      </c>
      <c r="S6" s="331"/>
      <c r="T6" s="331" t="s">
        <v>189</v>
      </c>
      <c r="U6" s="332"/>
      <c r="V6" s="330" t="s">
        <v>189</v>
      </c>
      <c r="W6" s="331"/>
      <c r="X6" s="331" t="s">
        <v>189</v>
      </c>
      <c r="Y6" s="331"/>
      <c r="Z6" s="331" t="s">
        <v>189</v>
      </c>
      <c r="AA6" s="332"/>
      <c r="AB6" s="330" t="s">
        <v>189</v>
      </c>
      <c r="AC6" s="331"/>
      <c r="AD6" s="331" t="s">
        <v>189</v>
      </c>
      <c r="AE6" s="331"/>
      <c r="AF6" s="331" t="s">
        <v>189</v>
      </c>
      <c r="AG6" s="332"/>
      <c r="AH6" s="336" t="s">
        <v>189</v>
      </c>
      <c r="AI6" s="325"/>
      <c r="AJ6" s="325" t="s">
        <v>189</v>
      </c>
      <c r="AK6" s="325"/>
      <c r="AL6" s="325" t="s">
        <v>189</v>
      </c>
      <c r="AM6" s="326"/>
      <c r="AO6" s="271" t="s">
        <v>70</v>
      </c>
      <c r="AP6" s="272"/>
      <c r="AQ6" s="272"/>
      <c r="AR6" s="272"/>
      <c r="AS6" s="272"/>
      <c r="AT6" s="347"/>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row>
    <row r="7" spans="1:99" ht="15" customHeight="1" x14ac:dyDescent="0.3">
      <c r="A7" s="40"/>
      <c r="B7" s="352"/>
      <c r="C7" s="352"/>
      <c r="D7" s="353"/>
      <c r="E7" s="293"/>
      <c r="F7" s="294"/>
      <c r="G7" s="294"/>
      <c r="H7" s="294"/>
      <c r="I7" s="295"/>
      <c r="J7" s="300"/>
      <c r="K7" s="301"/>
      <c r="L7" s="301"/>
      <c r="M7" s="301"/>
      <c r="N7" s="301"/>
      <c r="O7" s="305"/>
      <c r="P7" s="300"/>
      <c r="Q7" s="301"/>
      <c r="R7" s="301"/>
      <c r="S7" s="301"/>
      <c r="T7" s="301"/>
      <c r="U7" s="305"/>
      <c r="V7" s="300"/>
      <c r="W7" s="301"/>
      <c r="X7" s="301"/>
      <c r="Y7" s="301"/>
      <c r="Z7" s="301"/>
      <c r="AA7" s="305"/>
      <c r="AB7" s="300"/>
      <c r="AC7" s="301"/>
      <c r="AD7" s="301"/>
      <c r="AE7" s="301"/>
      <c r="AF7" s="301"/>
      <c r="AG7" s="305"/>
      <c r="AH7" s="307"/>
      <c r="AI7" s="308"/>
      <c r="AJ7" s="308"/>
      <c r="AK7" s="308"/>
      <c r="AL7" s="308"/>
      <c r="AM7" s="311"/>
      <c r="AN7" s="40"/>
      <c r="AO7" s="273"/>
      <c r="AP7" s="274"/>
      <c r="AQ7" s="274"/>
      <c r="AR7" s="274"/>
      <c r="AS7" s="274"/>
      <c r="AT7" s="348"/>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row>
    <row r="8" spans="1:99" ht="15" customHeight="1" x14ac:dyDescent="0.3">
      <c r="A8" s="40"/>
      <c r="B8" s="352"/>
      <c r="C8" s="352"/>
      <c r="D8" s="353"/>
      <c r="E8" s="293"/>
      <c r="F8" s="294"/>
      <c r="G8" s="294"/>
      <c r="H8" s="294"/>
      <c r="I8" s="295"/>
      <c r="J8" s="300" t="s">
        <v>189</v>
      </c>
      <c r="K8" s="301"/>
      <c r="L8" s="304" t="s">
        <v>189</v>
      </c>
      <c r="M8" s="304"/>
      <c r="N8" s="304" t="s">
        <v>189</v>
      </c>
      <c r="O8" s="305"/>
      <c r="P8" s="300" t="s">
        <v>189</v>
      </c>
      <c r="Q8" s="301"/>
      <c r="R8" s="304" t="s">
        <v>189</v>
      </c>
      <c r="S8" s="304"/>
      <c r="T8" s="304" t="s">
        <v>189</v>
      </c>
      <c r="U8" s="305"/>
      <c r="V8" s="300" t="s">
        <v>189</v>
      </c>
      <c r="W8" s="301"/>
      <c r="X8" s="304" t="s">
        <v>189</v>
      </c>
      <c r="Y8" s="304"/>
      <c r="Z8" s="304" t="s">
        <v>189</v>
      </c>
      <c r="AA8" s="305"/>
      <c r="AB8" s="300" t="s">
        <v>189</v>
      </c>
      <c r="AC8" s="301"/>
      <c r="AD8" s="304" t="s">
        <v>189</v>
      </c>
      <c r="AE8" s="304"/>
      <c r="AF8" s="304" t="s">
        <v>189</v>
      </c>
      <c r="AG8" s="305"/>
      <c r="AH8" s="307" t="s">
        <v>189</v>
      </c>
      <c r="AI8" s="308"/>
      <c r="AJ8" s="308" t="s">
        <v>189</v>
      </c>
      <c r="AK8" s="308"/>
      <c r="AL8" s="308" t="s">
        <v>189</v>
      </c>
      <c r="AM8" s="311"/>
      <c r="AN8" s="40"/>
      <c r="AO8" s="273"/>
      <c r="AP8" s="274"/>
      <c r="AQ8" s="274"/>
      <c r="AR8" s="274"/>
      <c r="AS8" s="274"/>
      <c r="AT8" s="348"/>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row>
    <row r="9" spans="1:99" ht="15" customHeight="1" x14ac:dyDescent="0.3">
      <c r="A9" s="40"/>
      <c r="B9" s="352"/>
      <c r="C9" s="352"/>
      <c r="D9" s="353"/>
      <c r="E9" s="293"/>
      <c r="F9" s="294"/>
      <c r="G9" s="294"/>
      <c r="H9" s="294"/>
      <c r="I9" s="295"/>
      <c r="J9" s="300"/>
      <c r="K9" s="301"/>
      <c r="L9" s="304"/>
      <c r="M9" s="304"/>
      <c r="N9" s="304"/>
      <c r="O9" s="305"/>
      <c r="P9" s="300"/>
      <c r="Q9" s="301"/>
      <c r="R9" s="304"/>
      <c r="S9" s="304"/>
      <c r="T9" s="304"/>
      <c r="U9" s="305"/>
      <c r="V9" s="300"/>
      <c r="W9" s="301"/>
      <c r="X9" s="304"/>
      <c r="Y9" s="304"/>
      <c r="Z9" s="304"/>
      <c r="AA9" s="305"/>
      <c r="AB9" s="300"/>
      <c r="AC9" s="301"/>
      <c r="AD9" s="304"/>
      <c r="AE9" s="304"/>
      <c r="AF9" s="304"/>
      <c r="AG9" s="305"/>
      <c r="AH9" s="307"/>
      <c r="AI9" s="308"/>
      <c r="AJ9" s="308"/>
      <c r="AK9" s="308"/>
      <c r="AL9" s="308"/>
      <c r="AM9" s="311"/>
      <c r="AN9" s="40"/>
      <c r="AO9" s="273"/>
      <c r="AP9" s="274"/>
      <c r="AQ9" s="274"/>
      <c r="AR9" s="274"/>
      <c r="AS9" s="274"/>
      <c r="AT9" s="348"/>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row>
    <row r="10" spans="1:99" ht="15" customHeight="1" x14ac:dyDescent="0.3">
      <c r="A10" s="40"/>
      <c r="B10" s="352"/>
      <c r="C10" s="352"/>
      <c r="D10" s="353"/>
      <c r="E10" s="293"/>
      <c r="F10" s="294"/>
      <c r="G10" s="294"/>
      <c r="H10" s="294"/>
      <c r="I10" s="295"/>
      <c r="J10" s="300" t="s">
        <v>189</v>
      </c>
      <c r="K10" s="301"/>
      <c r="L10" s="304" t="s">
        <v>189</v>
      </c>
      <c r="M10" s="304"/>
      <c r="N10" s="304" t="s">
        <v>189</v>
      </c>
      <c r="O10" s="305"/>
      <c r="P10" s="300" t="s">
        <v>189</v>
      </c>
      <c r="Q10" s="301"/>
      <c r="R10" s="304" t="s">
        <v>189</v>
      </c>
      <c r="S10" s="304"/>
      <c r="T10" s="304" t="s">
        <v>189</v>
      </c>
      <c r="U10" s="305"/>
      <c r="V10" s="300" t="s">
        <v>189</v>
      </c>
      <c r="W10" s="301"/>
      <c r="X10" s="304" t="s">
        <v>189</v>
      </c>
      <c r="Y10" s="304"/>
      <c r="Z10" s="304" t="s">
        <v>189</v>
      </c>
      <c r="AA10" s="305"/>
      <c r="AB10" s="300" t="s">
        <v>189</v>
      </c>
      <c r="AC10" s="301"/>
      <c r="AD10" s="304" t="s">
        <v>189</v>
      </c>
      <c r="AE10" s="304"/>
      <c r="AF10" s="304" t="s">
        <v>189</v>
      </c>
      <c r="AG10" s="305"/>
      <c r="AH10" s="307" t="s">
        <v>189</v>
      </c>
      <c r="AI10" s="308"/>
      <c r="AJ10" s="308" t="s">
        <v>189</v>
      </c>
      <c r="AK10" s="308"/>
      <c r="AL10" s="308" t="s">
        <v>189</v>
      </c>
      <c r="AM10" s="311"/>
      <c r="AN10" s="40"/>
      <c r="AO10" s="273"/>
      <c r="AP10" s="274"/>
      <c r="AQ10" s="274"/>
      <c r="AR10" s="274"/>
      <c r="AS10" s="274"/>
      <c r="AT10" s="348"/>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row>
    <row r="11" spans="1:99" ht="15" customHeight="1" x14ac:dyDescent="0.3">
      <c r="A11" s="40"/>
      <c r="B11" s="352"/>
      <c r="C11" s="352"/>
      <c r="D11" s="353"/>
      <c r="E11" s="293"/>
      <c r="F11" s="294"/>
      <c r="G11" s="294"/>
      <c r="H11" s="294"/>
      <c r="I11" s="295"/>
      <c r="J11" s="300"/>
      <c r="K11" s="301"/>
      <c r="L11" s="304"/>
      <c r="M11" s="304"/>
      <c r="N11" s="304"/>
      <c r="O11" s="305"/>
      <c r="P11" s="300"/>
      <c r="Q11" s="301"/>
      <c r="R11" s="304"/>
      <c r="S11" s="304"/>
      <c r="T11" s="304"/>
      <c r="U11" s="305"/>
      <c r="V11" s="300"/>
      <c r="W11" s="301"/>
      <c r="X11" s="304"/>
      <c r="Y11" s="304"/>
      <c r="Z11" s="304"/>
      <c r="AA11" s="305"/>
      <c r="AB11" s="300"/>
      <c r="AC11" s="301"/>
      <c r="AD11" s="304"/>
      <c r="AE11" s="304"/>
      <c r="AF11" s="304"/>
      <c r="AG11" s="305"/>
      <c r="AH11" s="307"/>
      <c r="AI11" s="308"/>
      <c r="AJ11" s="308"/>
      <c r="AK11" s="308"/>
      <c r="AL11" s="308"/>
      <c r="AM11" s="311"/>
      <c r="AN11" s="40"/>
      <c r="AO11" s="273"/>
      <c r="AP11" s="274"/>
      <c r="AQ11" s="274"/>
      <c r="AR11" s="274"/>
      <c r="AS11" s="274"/>
      <c r="AT11" s="348"/>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row>
    <row r="12" spans="1:99" ht="15" customHeight="1" x14ac:dyDescent="0.3">
      <c r="A12" s="40"/>
      <c r="B12" s="352"/>
      <c r="C12" s="352"/>
      <c r="D12" s="353"/>
      <c r="E12" s="293"/>
      <c r="F12" s="294"/>
      <c r="G12" s="294"/>
      <c r="H12" s="294"/>
      <c r="I12" s="295"/>
      <c r="J12" s="300" t="s">
        <v>189</v>
      </c>
      <c r="K12" s="301"/>
      <c r="L12" s="304" t="s">
        <v>189</v>
      </c>
      <c r="M12" s="304"/>
      <c r="N12" s="304" t="s">
        <v>189</v>
      </c>
      <c r="O12" s="305"/>
      <c r="P12" s="300" t="s">
        <v>189</v>
      </c>
      <c r="Q12" s="301"/>
      <c r="R12" s="304" t="s">
        <v>189</v>
      </c>
      <c r="S12" s="304"/>
      <c r="T12" s="304" t="s">
        <v>189</v>
      </c>
      <c r="U12" s="305"/>
      <c r="V12" s="300" t="s">
        <v>189</v>
      </c>
      <c r="W12" s="301"/>
      <c r="X12" s="304" t="s">
        <v>189</v>
      </c>
      <c r="Y12" s="304"/>
      <c r="Z12" s="304" t="s">
        <v>189</v>
      </c>
      <c r="AA12" s="305"/>
      <c r="AB12" s="300" t="s">
        <v>189</v>
      </c>
      <c r="AC12" s="301"/>
      <c r="AD12" s="304" t="s">
        <v>189</v>
      </c>
      <c r="AE12" s="304"/>
      <c r="AF12" s="304" t="s">
        <v>189</v>
      </c>
      <c r="AG12" s="305"/>
      <c r="AH12" s="307" t="s">
        <v>189</v>
      </c>
      <c r="AI12" s="308"/>
      <c r="AJ12" s="308" t="s">
        <v>189</v>
      </c>
      <c r="AK12" s="308"/>
      <c r="AL12" s="308" t="s">
        <v>189</v>
      </c>
      <c r="AM12" s="311"/>
      <c r="AN12" s="40"/>
      <c r="AO12" s="273"/>
      <c r="AP12" s="274"/>
      <c r="AQ12" s="274"/>
      <c r="AR12" s="274"/>
      <c r="AS12" s="274"/>
      <c r="AT12" s="348"/>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row>
    <row r="13" spans="1:99" ht="15.75" customHeight="1" thickBot="1" x14ac:dyDescent="0.35">
      <c r="A13" s="40"/>
      <c r="B13" s="352"/>
      <c r="C13" s="352"/>
      <c r="D13" s="353"/>
      <c r="E13" s="296"/>
      <c r="F13" s="297"/>
      <c r="G13" s="297"/>
      <c r="H13" s="297"/>
      <c r="I13" s="298"/>
      <c r="J13" s="300"/>
      <c r="K13" s="301"/>
      <c r="L13" s="301"/>
      <c r="M13" s="301"/>
      <c r="N13" s="301"/>
      <c r="O13" s="305"/>
      <c r="P13" s="300"/>
      <c r="Q13" s="301"/>
      <c r="R13" s="301"/>
      <c r="S13" s="301"/>
      <c r="T13" s="301"/>
      <c r="U13" s="305"/>
      <c r="V13" s="300"/>
      <c r="W13" s="301"/>
      <c r="X13" s="301"/>
      <c r="Y13" s="301"/>
      <c r="Z13" s="301"/>
      <c r="AA13" s="305"/>
      <c r="AB13" s="300"/>
      <c r="AC13" s="301"/>
      <c r="AD13" s="301"/>
      <c r="AE13" s="301"/>
      <c r="AF13" s="301"/>
      <c r="AG13" s="305"/>
      <c r="AH13" s="309"/>
      <c r="AI13" s="310"/>
      <c r="AJ13" s="310"/>
      <c r="AK13" s="310"/>
      <c r="AL13" s="310"/>
      <c r="AM13" s="312"/>
      <c r="AN13" s="40"/>
      <c r="AO13" s="275"/>
      <c r="AP13" s="276"/>
      <c r="AQ13" s="276"/>
      <c r="AR13" s="276"/>
      <c r="AS13" s="276"/>
      <c r="AT13" s="349"/>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row>
    <row r="14" spans="1:99" ht="15" customHeight="1" x14ac:dyDescent="0.3">
      <c r="A14" s="40"/>
      <c r="B14" s="352"/>
      <c r="C14" s="352"/>
      <c r="D14" s="353"/>
      <c r="E14" s="290" t="s">
        <v>106</v>
      </c>
      <c r="F14" s="291"/>
      <c r="G14" s="291"/>
      <c r="H14" s="291"/>
      <c r="I14" s="291"/>
      <c r="J14" s="327" t="s">
        <v>189</v>
      </c>
      <c r="K14" s="328"/>
      <c r="L14" s="328" t="s">
        <v>189</v>
      </c>
      <c r="M14" s="328"/>
      <c r="N14" s="328" t="s">
        <v>189</v>
      </c>
      <c r="O14" s="329"/>
      <c r="P14" s="327" t="s">
        <v>189</v>
      </c>
      <c r="Q14" s="328"/>
      <c r="R14" s="328" t="s">
        <v>189</v>
      </c>
      <c r="S14" s="328"/>
      <c r="T14" s="328" t="s">
        <v>189</v>
      </c>
      <c r="U14" s="329"/>
      <c r="V14" s="330" t="s">
        <v>189</v>
      </c>
      <c r="W14" s="331"/>
      <c r="X14" s="331" t="s">
        <v>189</v>
      </c>
      <c r="Y14" s="331"/>
      <c r="Z14" s="331" t="s">
        <v>189</v>
      </c>
      <c r="AA14" s="332"/>
      <c r="AB14" s="330" t="s">
        <v>189</v>
      </c>
      <c r="AC14" s="331"/>
      <c r="AD14" s="331" t="s">
        <v>189</v>
      </c>
      <c r="AE14" s="331"/>
      <c r="AF14" s="331" t="s">
        <v>189</v>
      </c>
      <c r="AG14" s="332"/>
      <c r="AH14" s="336" t="s">
        <v>189</v>
      </c>
      <c r="AI14" s="325"/>
      <c r="AJ14" s="325" t="s">
        <v>189</v>
      </c>
      <c r="AK14" s="325"/>
      <c r="AL14" s="325" t="s">
        <v>189</v>
      </c>
      <c r="AM14" s="326"/>
      <c r="AN14" s="40"/>
      <c r="AO14" s="277" t="s">
        <v>71</v>
      </c>
      <c r="AP14" s="278"/>
      <c r="AQ14" s="278"/>
      <c r="AR14" s="278"/>
      <c r="AS14" s="278"/>
      <c r="AT14" s="344"/>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row>
    <row r="15" spans="1:99" ht="15" customHeight="1" x14ac:dyDescent="0.3">
      <c r="A15" s="40"/>
      <c r="B15" s="352"/>
      <c r="C15" s="352"/>
      <c r="D15" s="353"/>
      <c r="E15" s="293"/>
      <c r="F15" s="294"/>
      <c r="G15" s="294"/>
      <c r="H15" s="294"/>
      <c r="I15" s="340"/>
      <c r="J15" s="319"/>
      <c r="K15" s="320"/>
      <c r="L15" s="320"/>
      <c r="M15" s="320"/>
      <c r="N15" s="320"/>
      <c r="O15" s="323"/>
      <c r="P15" s="319"/>
      <c r="Q15" s="320"/>
      <c r="R15" s="320"/>
      <c r="S15" s="320"/>
      <c r="T15" s="320"/>
      <c r="U15" s="323"/>
      <c r="V15" s="300"/>
      <c r="W15" s="301"/>
      <c r="X15" s="301"/>
      <c r="Y15" s="301"/>
      <c r="Z15" s="301"/>
      <c r="AA15" s="305"/>
      <c r="AB15" s="300"/>
      <c r="AC15" s="301"/>
      <c r="AD15" s="301"/>
      <c r="AE15" s="301"/>
      <c r="AF15" s="301"/>
      <c r="AG15" s="305"/>
      <c r="AH15" s="307"/>
      <c r="AI15" s="308"/>
      <c r="AJ15" s="308"/>
      <c r="AK15" s="308"/>
      <c r="AL15" s="308"/>
      <c r="AM15" s="311"/>
      <c r="AN15" s="40"/>
      <c r="AO15" s="279"/>
      <c r="AP15" s="280"/>
      <c r="AQ15" s="280"/>
      <c r="AR15" s="280"/>
      <c r="AS15" s="280"/>
      <c r="AT15" s="345"/>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row>
    <row r="16" spans="1:99" ht="15" customHeight="1" x14ac:dyDescent="0.3">
      <c r="A16" s="40"/>
      <c r="B16" s="352"/>
      <c r="C16" s="352"/>
      <c r="D16" s="353"/>
      <c r="E16" s="293"/>
      <c r="F16" s="294"/>
      <c r="G16" s="294"/>
      <c r="H16" s="294"/>
      <c r="I16" s="340"/>
      <c r="J16" s="319" t="s">
        <v>189</v>
      </c>
      <c r="K16" s="320"/>
      <c r="L16" s="320" t="s">
        <v>189</v>
      </c>
      <c r="M16" s="320"/>
      <c r="N16" s="320" t="s">
        <v>189</v>
      </c>
      <c r="O16" s="323"/>
      <c r="P16" s="319" t="s">
        <v>189</v>
      </c>
      <c r="Q16" s="320"/>
      <c r="R16" s="320" t="s">
        <v>189</v>
      </c>
      <c r="S16" s="320"/>
      <c r="T16" s="320" t="s">
        <v>189</v>
      </c>
      <c r="U16" s="323"/>
      <c r="V16" s="300" t="s">
        <v>189</v>
      </c>
      <c r="W16" s="301"/>
      <c r="X16" s="304" t="s">
        <v>189</v>
      </c>
      <c r="Y16" s="304"/>
      <c r="Z16" s="304" t="s">
        <v>189</v>
      </c>
      <c r="AA16" s="305"/>
      <c r="AB16" s="300" t="s">
        <v>189</v>
      </c>
      <c r="AC16" s="301"/>
      <c r="AD16" s="304" t="s">
        <v>189</v>
      </c>
      <c r="AE16" s="304"/>
      <c r="AF16" s="304" t="s">
        <v>189</v>
      </c>
      <c r="AG16" s="305"/>
      <c r="AH16" s="307" t="s">
        <v>189</v>
      </c>
      <c r="AI16" s="308"/>
      <c r="AJ16" s="308" t="s">
        <v>189</v>
      </c>
      <c r="AK16" s="308"/>
      <c r="AL16" s="308" t="s">
        <v>189</v>
      </c>
      <c r="AM16" s="311"/>
      <c r="AN16" s="40"/>
      <c r="AO16" s="279"/>
      <c r="AP16" s="280"/>
      <c r="AQ16" s="280"/>
      <c r="AR16" s="280"/>
      <c r="AS16" s="280"/>
      <c r="AT16" s="345"/>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row>
    <row r="17" spans="1:80" ht="15" customHeight="1" x14ac:dyDescent="0.3">
      <c r="A17" s="40"/>
      <c r="B17" s="352"/>
      <c r="C17" s="352"/>
      <c r="D17" s="353"/>
      <c r="E17" s="293"/>
      <c r="F17" s="294"/>
      <c r="G17" s="294"/>
      <c r="H17" s="294"/>
      <c r="I17" s="340"/>
      <c r="J17" s="319"/>
      <c r="K17" s="320"/>
      <c r="L17" s="320"/>
      <c r="M17" s="320"/>
      <c r="N17" s="320"/>
      <c r="O17" s="323"/>
      <c r="P17" s="319"/>
      <c r="Q17" s="320"/>
      <c r="R17" s="320"/>
      <c r="S17" s="320"/>
      <c r="T17" s="320"/>
      <c r="U17" s="323"/>
      <c r="V17" s="300"/>
      <c r="W17" s="301"/>
      <c r="X17" s="304"/>
      <c r="Y17" s="304"/>
      <c r="Z17" s="304"/>
      <c r="AA17" s="305"/>
      <c r="AB17" s="300"/>
      <c r="AC17" s="301"/>
      <c r="AD17" s="304"/>
      <c r="AE17" s="304"/>
      <c r="AF17" s="304"/>
      <c r="AG17" s="305"/>
      <c r="AH17" s="307"/>
      <c r="AI17" s="308"/>
      <c r="AJ17" s="308"/>
      <c r="AK17" s="308"/>
      <c r="AL17" s="308"/>
      <c r="AM17" s="311"/>
      <c r="AN17" s="40"/>
      <c r="AO17" s="279"/>
      <c r="AP17" s="280"/>
      <c r="AQ17" s="280"/>
      <c r="AR17" s="280"/>
      <c r="AS17" s="280"/>
      <c r="AT17" s="345"/>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row>
    <row r="18" spans="1:80" ht="15" customHeight="1" x14ac:dyDescent="0.3">
      <c r="A18" s="40"/>
      <c r="B18" s="352"/>
      <c r="C18" s="352"/>
      <c r="D18" s="353"/>
      <c r="E18" s="293"/>
      <c r="F18" s="294"/>
      <c r="G18" s="294"/>
      <c r="H18" s="294"/>
      <c r="I18" s="340"/>
      <c r="J18" s="319" t="s">
        <v>189</v>
      </c>
      <c r="K18" s="320"/>
      <c r="L18" s="320" t="s">
        <v>189</v>
      </c>
      <c r="M18" s="320"/>
      <c r="N18" s="320" t="s">
        <v>189</v>
      </c>
      <c r="O18" s="323"/>
      <c r="P18" s="319" t="s">
        <v>189</v>
      </c>
      <c r="Q18" s="320"/>
      <c r="R18" s="320" t="s">
        <v>189</v>
      </c>
      <c r="S18" s="320"/>
      <c r="T18" s="320" t="s">
        <v>189</v>
      </c>
      <c r="U18" s="323"/>
      <c r="V18" s="300" t="s">
        <v>189</v>
      </c>
      <c r="W18" s="301"/>
      <c r="X18" s="304" t="s">
        <v>189</v>
      </c>
      <c r="Y18" s="304"/>
      <c r="Z18" s="304" t="s">
        <v>189</v>
      </c>
      <c r="AA18" s="305"/>
      <c r="AB18" s="300" t="s">
        <v>189</v>
      </c>
      <c r="AC18" s="301"/>
      <c r="AD18" s="304" t="s">
        <v>189</v>
      </c>
      <c r="AE18" s="304"/>
      <c r="AF18" s="304" t="s">
        <v>189</v>
      </c>
      <c r="AG18" s="305"/>
      <c r="AH18" s="307" t="s">
        <v>189</v>
      </c>
      <c r="AI18" s="308"/>
      <c r="AJ18" s="308" t="s">
        <v>189</v>
      </c>
      <c r="AK18" s="308"/>
      <c r="AL18" s="308" t="s">
        <v>189</v>
      </c>
      <c r="AM18" s="311"/>
      <c r="AN18" s="40"/>
      <c r="AO18" s="279"/>
      <c r="AP18" s="280"/>
      <c r="AQ18" s="280"/>
      <c r="AR18" s="280"/>
      <c r="AS18" s="280"/>
      <c r="AT18" s="345"/>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row>
    <row r="19" spans="1:80" ht="15" customHeight="1" x14ac:dyDescent="0.3">
      <c r="A19" s="40"/>
      <c r="B19" s="352"/>
      <c r="C19" s="352"/>
      <c r="D19" s="353"/>
      <c r="E19" s="293"/>
      <c r="F19" s="294"/>
      <c r="G19" s="294"/>
      <c r="H19" s="294"/>
      <c r="I19" s="340"/>
      <c r="J19" s="319"/>
      <c r="K19" s="320"/>
      <c r="L19" s="320"/>
      <c r="M19" s="320"/>
      <c r="N19" s="320"/>
      <c r="O19" s="323"/>
      <c r="P19" s="319"/>
      <c r="Q19" s="320"/>
      <c r="R19" s="320"/>
      <c r="S19" s="320"/>
      <c r="T19" s="320"/>
      <c r="U19" s="323"/>
      <c r="V19" s="300"/>
      <c r="W19" s="301"/>
      <c r="X19" s="304"/>
      <c r="Y19" s="304"/>
      <c r="Z19" s="304"/>
      <c r="AA19" s="305"/>
      <c r="AB19" s="300"/>
      <c r="AC19" s="301"/>
      <c r="AD19" s="304"/>
      <c r="AE19" s="304"/>
      <c r="AF19" s="304"/>
      <c r="AG19" s="305"/>
      <c r="AH19" s="307"/>
      <c r="AI19" s="308"/>
      <c r="AJ19" s="308"/>
      <c r="AK19" s="308"/>
      <c r="AL19" s="308"/>
      <c r="AM19" s="311"/>
      <c r="AN19" s="40"/>
      <c r="AO19" s="279"/>
      <c r="AP19" s="280"/>
      <c r="AQ19" s="280"/>
      <c r="AR19" s="280"/>
      <c r="AS19" s="280"/>
      <c r="AT19" s="345"/>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row>
    <row r="20" spans="1:80" ht="15" customHeight="1" x14ac:dyDescent="0.3">
      <c r="A20" s="40"/>
      <c r="B20" s="352"/>
      <c r="C20" s="352"/>
      <c r="D20" s="353"/>
      <c r="E20" s="293"/>
      <c r="F20" s="294"/>
      <c r="G20" s="294"/>
      <c r="H20" s="294"/>
      <c r="I20" s="340"/>
      <c r="J20" s="319" t="s">
        <v>189</v>
      </c>
      <c r="K20" s="320"/>
      <c r="L20" s="320" t="s">
        <v>189</v>
      </c>
      <c r="M20" s="320"/>
      <c r="N20" s="320" t="s">
        <v>189</v>
      </c>
      <c r="O20" s="323"/>
      <c r="P20" s="319" t="s">
        <v>189</v>
      </c>
      <c r="Q20" s="320"/>
      <c r="R20" s="320" t="s">
        <v>189</v>
      </c>
      <c r="S20" s="320"/>
      <c r="T20" s="320" t="s">
        <v>189</v>
      </c>
      <c r="U20" s="323"/>
      <c r="V20" s="300" t="s">
        <v>189</v>
      </c>
      <c r="W20" s="301"/>
      <c r="X20" s="304" t="s">
        <v>189</v>
      </c>
      <c r="Y20" s="304"/>
      <c r="Z20" s="304" t="s">
        <v>189</v>
      </c>
      <c r="AA20" s="305"/>
      <c r="AB20" s="300" t="s">
        <v>189</v>
      </c>
      <c r="AC20" s="301"/>
      <c r="AD20" s="304" t="s">
        <v>189</v>
      </c>
      <c r="AE20" s="304"/>
      <c r="AF20" s="304" t="s">
        <v>189</v>
      </c>
      <c r="AG20" s="305"/>
      <c r="AH20" s="307" t="s">
        <v>189</v>
      </c>
      <c r="AI20" s="308"/>
      <c r="AJ20" s="308" t="s">
        <v>189</v>
      </c>
      <c r="AK20" s="308"/>
      <c r="AL20" s="308" t="s">
        <v>189</v>
      </c>
      <c r="AM20" s="311"/>
      <c r="AN20" s="40"/>
      <c r="AO20" s="279"/>
      <c r="AP20" s="280"/>
      <c r="AQ20" s="280"/>
      <c r="AR20" s="280"/>
      <c r="AS20" s="280"/>
      <c r="AT20" s="345"/>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row>
    <row r="21" spans="1:80" ht="15.75" customHeight="1" thickBot="1" x14ac:dyDescent="0.35">
      <c r="A21" s="40"/>
      <c r="B21" s="352"/>
      <c r="C21" s="352"/>
      <c r="D21" s="353"/>
      <c r="E21" s="296"/>
      <c r="F21" s="297"/>
      <c r="G21" s="297"/>
      <c r="H21" s="297"/>
      <c r="I21" s="297"/>
      <c r="J21" s="321"/>
      <c r="K21" s="322"/>
      <c r="L21" s="322"/>
      <c r="M21" s="322"/>
      <c r="N21" s="322"/>
      <c r="O21" s="324"/>
      <c r="P21" s="321"/>
      <c r="Q21" s="322"/>
      <c r="R21" s="322"/>
      <c r="S21" s="322"/>
      <c r="T21" s="322"/>
      <c r="U21" s="324"/>
      <c r="V21" s="302"/>
      <c r="W21" s="303"/>
      <c r="X21" s="303"/>
      <c r="Y21" s="303"/>
      <c r="Z21" s="303"/>
      <c r="AA21" s="306"/>
      <c r="AB21" s="302"/>
      <c r="AC21" s="303"/>
      <c r="AD21" s="303"/>
      <c r="AE21" s="303"/>
      <c r="AF21" s="303"/>
      <c r="AG21" s="306"/>
      <c r="AH21" s="309"/>
      <c r="AI21" s="310"/>
      <c r="AJ21" s="310"/>
      <c r="AK21" s="310"/>
      <c r="AL21" s="310"/>
      <c r="AM21" s="312"/>
      <c r="AN21" s="40"/>
      <c r="AO21" s="281"/>
      <c r="AP21" s="282"/>
      <c r="AQ21" s="282"/>
      <c r="AR21" s="282"/>
      <c r="AS21" s="282"/>
      <c r="AT21" s="346"/>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row>
    <row r="22" spans="1:80" x14ac:dyDescent="0.3">
      <c r="A22" s="40"/>
      <c r="B22" s="352"/>
      <c r="C22" s="352"/>
      <c r="D22" s="353"/>
      <c r="E22" s="290" t="s">
        <v>108</v>
      </c>
      <c r="F22" s="291"/>
      <c r="G22" s="291"/>
      <c r="H22" s="291"/>
      <c r="I22" s="292"/>
      <c r="J22" s="327" t="s">
        <v>189</v>
      </c>
      <c r="K22" s="328"/>
      <c r="L22" s="328" t="s">
        <v>189</v>
      </c>
      <c r="M22" s="328"/>
      <c r="N22" s="328" t="s">
        <v>189</v>
      </c>
      <c r="O22" s="329"/>
      <c r="P22" s="327" t="s">
        <v>189</v>
      </c>
      <c r="Q22" s="328"/>
      <c r="R22" s="328" t="s">
        <v>189</v>
      </c>
      <c r="S22" s="328"/>
      <c r="T22" s="328" t="s">
        <v>189</v>
      </c>
      <c r="U22" s="329"/>
      <c r="V22" s="327" t="s">
        <v>189</v>
      </c>
      <c r="W22" s="328"/>
      <c r="X22" s="328" t="s">
        <v>189</v>
      </c>
      <c r="Y22" s="328"/>
      <c r="Z22" s="328" t="s">
        <v>189</v>
      </c>
      <c r="AA22" s="329"/>
      <c r="AB22" s="330"/>
      <c r="AC22" s="331"/>
      <c r="AD22" s="331" t="s">
        <v>189</v>
      </c>
      <c r="AE22" s="331"/>
      <c r="AF22" s="331" t="s">
        <v>189</v>
      </c>
      <c r="AG22" s="332"/>
      <c r="AH22" s="336" t="s">
        <v>189</v>
      </c>
      <c r="AI22" s="325"/>
      <c r="AJ22" s="325" t="s">
        <v>189</v>
      </c>
      <c r="AK22" s="325"/>
      <c r="AL22" s="325" t="s">
        <v>189</v>
      </c>
      <c r="AM22" s="326"/>
      <c r="AN22" s="40"/>
      <c r="AO22" s="284" t="s">
        <v>72</v>
      </c>
      <c r="AP22" s="285"/>
      <c r="AQ22" s="285"/>
      <c r="AR22" s="285"/>
      <c r="AS22" s="285"/>
      <c r="AT22" s="341"/>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row>
    <row r="23" spans="1:80" x14ac:dyDescent="0.3">
      <c r="A23" s="40"/>
      <c r="B23" s="352"/>
      <c r="C23" s="352"/>
      <c r="D23" s="353"/>
      <c r="E23" s="293"/>
      <c r="F23" s="294"/>
      <c r="G23" s="294"/>
      <c r="H23" s="294"/>
      <c r="I23" s="295"/>
      <c r="J23" s="319"/>
      <c r="K23" s="320"/>
      <c r="L23" s="320"/>
      <c r="M23" s="320"/>
      <c r="N23" s="320"/>
      <c r="O23" s="323"/>
      <c r="P23" s="319"/>
      <c r="Q23" s="320"/>
      <c r="R23" s="320"/>
      <c r="S23" s="320"/>
      <c r="T23" s="320"/>
      <c r="U23" s="323"/>
      <c r="V23" s="319"/>
      <c r="W23" s="320"/>
      <c r="X23" s="320"/>
      <c r="Y23" s="320"/>
      <c r="Z23" s="320"/>
      <c r="AA23" s="323"/>
      <c r="AB23" s="300"/>
      <c r="AC23" s="301"/>
      <c r="AD23" s="301"/>
      <c r="AE23" s="301"/>
      <c r="AF23" s="301"/>
      <c r="AG23" s="305"/>
      <c r="AH23" s="307"/>
      <c r="AI23" s="308"/>
      <c r="AJ23" s="308"/>
      <c r="AK23" s="308"/>
      <c r="AL23" s="308"/>
      <c r="AM23" s="311"/>
      <c r="AN23" s="40"/>
      <c r="AO23" s="286"/>
      <c r="AP23" s="287"/>
      <c r="AQ23" s="287"/>
      <c r="AR23" s="287"/>
      <c r="AS23" s="287"/>
      <c r="AT23" s="342"/>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row>
    <row r="24" spans="1:80" x14ac:dyDescent="0.3">
      <c r="A24" s="40"/>
      <c r="B24" s="352"/>
      <c r="C24" s="352"/>
      <c r="D24" s="353"/>
      <c r="E24" s="293"/>
      <c r="F24" s="294"/>
      <c r="G24" s="294"/>
      <c r="H24" s="294"/>
      <c r="I24" s="295"/>
      <c r="J24" s="319" t="s">
        <v>189</v>
      </c>
      <c r="K24" s="320"/>
      <c r="L24" s="320" t="s">
        <v>189</v>
      </c>
      <c r="M24" s="320"/>
      <c r="N24" s="320" t="s">
        <v>189</v>
      </c>
      <c r="O24" s="323"/>
      <c r="P24" s="319" t="s">
        <v>189</v>
      </c>
      <c r="Q24" s="320"/>
      <c r="R24" s="320" t="s">
        <v>189</v>
      </c>
      <c r="S24" s="320"/>
      <c r="T24" s="320" t="s">
        <v>189</v>
      </c>
      <c r="U24" s="323"/>
      <c r="V24" s="319" t="s">
        <v>189</v>
      </c>
      <c r="W24" s="320"/>
      <c r="X24" s="320" t="s">
        <v>189</v>
      </c>
      <c r="Y24" s="320"/>
      <c r="Z24" s="320" t="s">
        <v>189</v>
      </c>
      <c r="AA24" s="323"/>
      <c r="AB24" s="300" t="s">
        <v>189</v>
      </c>
      <c r="AC24" s="301"/>
      <c r="AD24" s="304" t="s">
        <v>189</v>
      </c>
      <c r="AE24" s="304"/>
      <c r="AF24" s="304" t="s">
        <v>189</v>
      </c>
      <c r="AG24" s="305"/>
      <c r="AH24" s="307" t="s">
        <v>189</v>
      </c>
      <c r="AI24" s="308"/>
      <c r="AJ24" s="308" t="s">
        <v>189</v>
      </c>
      <c r="AK24" s="308"/>
      <c r="AL24" s="308" t="s">
        <v>189</v>
      </c>
      <c r="AM24" s="311"/>
      <c r="AN24" s="40"/>
      <c r="AO24" s="286"/>
      <c r="AP24" s="287"/>
      <c r="AQ24" s="287"/>
      <c r="AR24" s="287"/>
      <c r="AS24" s="287"/>
      <c r="AT24" s="342"/>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row>
    <row r="25" spans="1:80" x14ac:dyDescent="0.3">
      <c r="A25" s="40"/>
      <c r="B25" s="352"/>
      <c r="C25" s="352"/>
      <c r="D25" s="353"/>
      <c r="E25" s="293"/>
      <c r="F25" s="294"/>
      <c r="G25" s="294"/>
      <c r="H25" s="294"/>
      <c r="I25" s="295"/>
      <c r="J25" s="319"/>
      <c r="K25" s="320"/>
      <c r="L25" s="320"/>
      <c r="M25" s="320"/>
      <c r="N25" s="320"/>
      <c r="O25" s="323"/>
      <c r="P25" s="319"/>
      <c r="Q25" s="320"/>
      <c r="R25" s="320"/>
      <c r="S25" s="320"/>
      <c r="T25" s="320"/>
      <c r="U25" s="323"/>
      <c r="V25" s="319"/>
      <c r="W25" s="320"/>
      <c r="X25" s="320"/>
      <c r="Y25" s="320"/>
      <c r="Z25" s="320"/>
      <c r="AA25" s="323"/>
      <c r="AB25" s="300"/>
      <c r="AC25" s="301"/>
      <c r="AD25" s="304"/>
      <c r="AE25" s="304"/>
      <c r="AF25" s="304"/>
      <c r="AG25" s="305"/>
      <c r="AH25" s="307"/>
      <c r="AI25" s="308"/>
      <c r="AJ25" s="308"/>
      <c r="AK25" s="308"/>
      <c r="AL25" s="308"/>
      <c r="AM25" s="311"/>
      <c r="AN25" s="40"/>
      <c r="AO25" s="286"/>
      <c r="AP25" s="287"/>
      <c r="AQ25" s="287"/>
      <c r="AR25" s="287"/>
      <c r="AS25" s="287"/>
      <c r="AT25" s="342"/>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row>
    <row r="26" spans="1:80" x14ac:dyDescent="0.3">
      <c r="A26" s="40"/>
      <c r="B26" s="352"/>
      <c r="C26" s="352"/>
      <c r="D26" s="353"/>
      <c r="E26" s="293"/>
      <c r="F26" s="294"/>
      <c r="G26" s="294"/>
      <c r="H26" s="294"/>
      <c r="I26" s="295"/>
      <c r="J26" s="319" t="s">
        <v>189</v>
      </c>
      <c r="K26" s="320"/>
      <c r="L26" s="320" t="s">
        <v>189</v>
      </c>
      <c r="M26" s="320"/>
      <c r="N26" s="320" t="s">
        <v>189</v>
      </c>
      <c r="O26" s="323"/>
      <c r="P26" s="319" t="s">
        <v>189</v>
      </c>
      <c r="Q26" s="320"/>
      <c r="R26" s="320" t="s">
        <v>189</v>
      </c>
      <c r="S26" s="320"/>
      <c r="T26" s="320" t="s">
        <v>189</v>
      </c>
      <c r="U26" s="323"/>
      <c r="V26" s="319" t="s">
        <v>189</v>
      </c>
      <c r="W26" s="320"/>
      <c r="X26" s="320" t="s">
        <v>189</v>
      </c>
      <c r="Y26" s="320"/>
      <c r="Z26" s="320" t="s">
        <v>189</v>
      </c>
      <c r="AA26" s="323"/>
      <c r="AB26" s="300" t="s">
        <v>189</v>
      </c>
      <c r="AC26" s="301"/>
      <c r="AD26" s="304" t="s">
        <v>189</v>
      </c>
      <c r="AE26" s="304"/>
      <c r="AF26" s="304" t="s">
        <v>189</v>
      </c>
      <c r="AG26" s="305"/>
      <c r="AH26" s="307" t="s">
        <v>189</v>
      </c>
      <c r="AI26" s="308"/>
      <c r="AJ26" s="308" t="s">
        <v>189</v>
      </c>
      <c r="AK26" s="308"/>
      <c r="AL26" s="308" t="s">
        <v>189</v>
      </c>
      <c r="AM26" s="311"/>
      <c r="AN26" s="40"/>
      <c r="AO26" s="286"/>
      <c r="AP26" s="287"/>
      <c r="AQ26" s="287"/>
      <c r="AR26" s="287"/>
      <c r="AS26" s="287"/>
      <c r="AT26" s="342"/>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row>
    <row r="27" spans="1:80" x14ac:dyDescent="0.3">
      <c r="A27" s="40"/>
      <c r="B27" s="352"/>
      <c r="C27" s="352"/>
      <c r="D27" s="353"/>
      <c r="E27" s="293"/>
      <c r="F27" s="294"/>
      <c r="G27" s="294"/>
      <c r="H27" s="294"/>
      <c r="I27" s="295"/>
      <c r="J27" s="319"/>
      <c r="K27" s="320"/>
      <c r="L27" s="320"/>
      <c r="M27" s="320"/>
      <c r="N27" s="320"/>
      <c r="O27" s="323"/>
      <c r="P27" s="319"/>
      <c r="Q27" s="320"/>
      <c r="R27" s="320"/>
      <c r="S27" s="320"/>
      <c r="T27" s="320"/>
      <c r="U27" s="323"/>
      <c r="V27" s="319"/>
      <c r="W27" s="320"/>
      <c r="X27" s="320"/>
      <c r="Y27" s="320"/>
      <c r="Z27" s="320"/>
      <c r="AA27" s="323"/>
      <c r="AB27" s="300"/>
      <c r="AC27" s="301"/>
      <c r="AD27" s="304"/>
      <c r="AE27" s="304"/>
      <c r="AF27" s="304"/>
      <c r="AG27" s="305"/>
      <c r="AH27" s="307"/>
      <c r="AI27" s="308"/>
      <c r="AJ27" s="308"/>
      <c r="AK27" s="308"/>
      <c r="AL27" s="308"/>
      <c r="AM27" s="311"/>
      <c r="AN27" s="40"/>
      <c r="AO27" s="286"/>
      <c r="AP27" s="287"/>
      <c r="AQ27" s="287"/>
      <c r="AR27" s="287"/>
      <c r="AS27" s="287"/>
      <c r="AT27" s="342"/>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row>
    <row r="28" spans="1:80" x14ac:dyDescent="0.3">
      <c r="A28" s="40"/>
      <c r="B28" s="352"/>
      <c r="C28" s="352"/>
      <c r="D28" s="353"/>
      <c r="E28" s="293"/>
      <c r="F28" s="294"/>
      <c r="G28" s="294"/>
      <c r="H28" s="294"/>
      <c r="I28" s="295"/>
      <c r="J28" s="319" t="s">
        <v>189</v>
      </c>
      <c r="K28" s="320"/>
      <c r="L28" s="320" t="s">
        <v>189</v>
      </c>
      <c r="M28" s="320"/>
      <c r="N28" s="320" t="s">
        <v>189</v>
      </c>
      <c r="O28" s="323"/>
      <c r="P28" s="319" t="s">
        <v>189</v>
      </c>
      <c r="Q28" s="320"/>
      <c r="R28" s="320" t="s">
        <v>189</v>
      </c>
      <c r="S28" s="320"/>
      <c r="T28" s="320" t="s">
        <v>189</v>
      </c>
      <c r="U28" s="323"/>
      <c r="V28" s="319" t="s">
        <v>189</v>
      </c>
      <c r="W28" s="320"/>
      <c r="X28" s="320" t="s">
        <v>189</v>
      </c>
      <c r="Y28" s="320"/>
      <c r="Z28" s="320" t="s">
        <v>189</v>
      </c>
      <c r="AA28" s="323"/>
      <c r="AB28" s="300" t="s">
        <v>189</v>
      </c>
      <c r="AC28" s="301"/>
      <c r="AD28" s="304" t="s">
        <v>189</v>
      </c>
      <c r="AE28" s="304"/>
      <c r="AF28" s="304" t="s">
        <v>189</v>
      </c>
      <c r="AG28" s="305"/>
      <c r="AH28" s="307" t="s">
        <v>189</v>
      </c>
      <c r="AI28" s="308"/>
      <c r="AJ28" s="308" t="s">
        <v>189</v>
      </c>
      <c r="AK28" s="308"/>
      <c r="AL28" s="308" t="s">
        <v>189</v>
      </c>
      <c r="AM28" s="311"/>
      <c r="AN28" s="40"/>
      <c r="AO28" s="286"/>
      <c r="AP28" s="287"/>
      <c r="AQ28" s="287"/>
      <c r="AR28" s="287"/>
      <c r="AS28" s="287"/>
      <c r="AT28" s="342"/>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row>
    <row r="29" spans="1:80" ht="15" thickBot="1" x14ac:dyDescent="0.35">
      <c r="A29" s="40"/>
      <c r="B29" s="352"/>
      <c r="C29" s="352"/>
      <c r="D29" s="353"/>
      <c r="E29" s="296"/>
      <c r="F29" s="297"/>
      <c r="G29" s="297"/>
      <c r="H29" s="297"/>
      <c r="I29" s="298"/>
      <c r="J29" s="319"/>
      <c r="K29" s="320"/>
      <c r="L29" s="320"/>
      <c r="M29" s="320"/>
      <c r="N29" s="320"/>
      <c r="O29" s="323"/>
      <c r="P29" s="321"/>
      <c r="Q29" s="322"/>
      <c r="R29" s="322"/>
      <c r="S29" s="322"/>
      <c r="T29" s="322"/>
      <c r="U29" s="324"/>
      <c r="V29" s="321"/>
      <c r="W29" s="322"/>
      <c r="X29" s="322"/>
      <c r="Y29" s="322"/>
      <c r="Z29" s="322"/>
      <c r="AA29" s="324"/>
      <c r="AB29" s="302"/>
      <c r="AC29" s="303"/>
      <c r="AD29" s="303"/>
      <c r="AE29" s="303"/>
      <c r="AF29" s="303"/>
      <c r="AG29" s="306"/>
      <c r="AH29" s="309"/>
      <c r="AI29" s="310"/>
      <c r="AJ29" s="310"/>
      <c r="AK29" s="310"/>
      <c r="AL29" s="310"/>
      <c r="AM29" s="312"/>
      <c r="AN29" s="40"/>
      <c r="AO29" s="288"/>
      <c r="AP29" s="289"/>
      <c r="AQ29" s="289"/>
      <c r="AR29" s="289"/>
      <c r="AS29" s="289"/>
      <c r="AT29" s="343"/>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row>
    <row r="30" spans="1:80" x14ac:dyDescent="0.3">
      <c r="A30" s="40"/>
      <c r="B30" s="352"/>
      <c r="C30" s="352"/>
      <c r="D30" s="353"/>
      <c r="E30" s="290" t="s">
        <v>105</v>
      </c>
      <c r="F30" s="291"/>
      <c r="G30" s="291"/>
      <c r="H30" s="291"/>
      <c r="I30" s="291"/>
      <c r="J30" s="333" t="s">
        <v>189</v>
      </c>
      <c r="K30" s="334"/>
      <c r="L30" s="334" t="s">
        <v>189</v>
      </c>
      <c r="M30" s="334"/>
      <c r="N30" s="334" t="s">
        <v>189</v>
      </c>
      <c r="O30" s="335"/>
      <c r="P30" s="328" t="s">
        <v>189</v>
      </c>
      <c r="Q30" s="328"/>
      <c r="R30" s="328" t="s">
        <v>189</v>
      </c>
      <c r="S30" s="328"/>
      <c r="T30" s="328" t="s">
        <v>189</v>
      </c>
      <c r="U30" s="329"/>
      <c r="V30" s="327" t="s">
        <v>189</v>
      </c>
      <c r="W30" s="328"/>
      <c r="X30" s="328" t="s">
        <v>189</v>
      </c>
      <c r="Y30" s="328"/>
      <c r="Z30" s="328" t="s">
        <v>189</v>
      </c>
      <c r="AA30" s="329"/>
      <c r="AB30" s="330" t="s">
        <v>189</v>
      </c>
      <c r="AC30" s="331"/>
      <c r="AD30" s="331" t="s">
        <v>189</v>
      </c>
      <c r="AE30" s="331"/>
      <c r="AF30" s="331" t="s">
        <v>189</v>
      </c>
      <c r="AG30" s="332"/>
      <c r="AH30" s="336" t="s">
        <v>189</v>
      </c>
      <c r="AI30" s="325"/>
      <c r="AJ30" s="325" t="s">
        <v>189</v>
      </c>
      <c r="AK30" s="325"/>
      <c r="AL30" s="325" t="s">
        <v>189</v>
      </c>
      <c r="AM30" s="326"/>
      <c r="AN30" s="40"/>
      <c r="AO30" s="264" t="s">
        <v>73</v>
      </c>
      <c r="AP30" s="265"/>
      <c r="AQ30" s="265"/>
      <c r="AR30" s="265"/>
      <c r="AS30" s="265"/>
      <c r="AT30" s="337"/>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row>
    <row r="31" spans="1:80" x14ac:dyDescent="0.3">
      <c r="A31" s="40"/>
      <c r="B31" s="352"/>
      <c r="C31" s="352"/>
      <c r="D31" s="353"/>
      <c r="E31" s="293"/>
      <c r="F31" s="294"/>
      <c r="G31" s="294"/>
      <c r="H31" s="294"/>
      <c r="I31" s="340"/>
      <c r="J31" s="313"/>
      <c r="K31" s="314"/>
      <c r="L31" s="314"/>
      <c r="M31" s="314"/>
      <c r="N31" s="314"/>
      <c r="O31" s="317"/>
      <c r="P31" s="320"/>
      <c r="Q31" s="320"/>
      <c r="R31" s="320"/>
      <c r="S31" s="320"/>
      <c r="T31" s="320"/>
      <c r="U31" s="323"/>
      <c r="V31" s="319"/>
      <c r="W31" s="320"/>
      <c r="X31" s="320"/>
      <c r="Y31" s="320"/>
      <c r="Z31" s="320"/>
      <c r="AA31" s="323"/>
      <c r="AB31" s="300"/>
      <c r="AC31" s="301"/>
      <c r="AD31" s="301"/>
      <c r="AE31" s="301"/>
      <c r="AF31" s="301"/>
      <c r="AG31" s="305"/>
      <c r="AH31" s="307"/>
      <c r="AI31" s="308"/>
      <c r="AJ31" s="308"/>
      <c r="AK31" s="308"/>
      <c r="AL31" s="308"/>
      <c r="AM31" s="311"/>
      <c r="AN31" s="40"/>
      <c r="AO31" s="266"/>
      <c r="AP31" s="267"/>
      <c r="AQ31" s="267"/>
      <c r="AR31" s="267"/>
      <c r="AS31" s="267"/>
      <c r="AT31" s="338"/>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row>
    <row r="32" spans="1:80" x14ac:dyDescent="0.3">
      <c r="A32" s="40"/>
      <c r="B32" s="352"/>
      <c r="C32" s="352"/>
      <c r="D32" s="353"/>
      <c r="E32" s="293"/>
      <c r="F32" s="294"/>
      <c r="G32" s="294"/>
      <c r="H32" s="294"/>
      <c r="I32" s="340"/>
      <c r="J32" s="313" t="s">
        <v>189</v>
      </c>
      <c r="K32" s="314"/>
      <c r="L32" s="314" t="s">
        <v>189</v>
      </c>
      <c r="M32" s="314"/>
      <c r="N32" s="314" t="s">
        <v>189</v>
      </c>
      <c r="O32" s="317"/>
      <c r="P32" s="320" t="s">
        <v>189</v>
      </c>
      <c r="Q32" s="320"/>
      <c r="R32" s="320" t="s">
        <v>189</v>
      </c>
      <c r="S32" s="320"/>
      <c r="T32" s="320" t="s">
        <v>189</v>
      </c>
      <c r="U32" s="323"/>
      <c r="V32" s="319" t="s">
        <v>189</v>
      </c>
      <c r="W32" s="320"/>
      <c r="X32" s="320" t="s">
        <v>189</v>
      </c>
      <c r="Y32" s="320"/>
      <c r="Z32" s="320" t="s">
        <v>189</v>
      </c>
      <c r="AA32" s="323"/>
      <c r="AB32" s="300" t="s">
        <v>189</v>
      </c>
      <c r="AC32" s="301"/>
      <c r="AD32" s="304" t="s">
        <v>189</v>
      </c>
      <c r="AE32" s="304"/>
      <c r="AF32" s="304" t="s">
        <v>189</v>
      </c>
      <c r="AG32" s="305"/>
      <c r="AH32" s="307" t="s">
        <v>189</v>
      </c>
      <c r="AI32" s="308"/>
      <c r="AJ32" s="308" t="s">
        <v>189</v>
      </c>
      <c r="AK32" s="308"/>
      <c r="AL32" s="308" t="s">
        <v>189</v>
      </c>
      <c r="AM32" s="311"/>
      <c r="AN32" s="40"/>
      <c r="AO32" s="266"/>
      <c r="AP32" s="267"/>
      <c r="AQ32" s="267"/>
      <c r="AR32" s="267"/>
      <c r="AS32" s="267"/>
      <c r="AT32" s="338"/>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row>
    <row r="33" spans="1:80" x14ac:dyDescent="0.3">
      <c r="A33" s="40"/>
      <c r="B33" s="352"/>
      <c r="C33" s="352"/>
      <c r="D33" s="353"/>
      <c r="E33" s="293"/>
      <c r="F33" s="294"/>
      <c r="G33" s="294"/>
      <c r="H33" s="294"/>
      <c r="I33" s="340"/>
      <c r="J33" s="313"/>
      <c r="K33" s="314"/>
      <c r="L33" s="314"/>
      <c r="M33" s="314"/>
      <c r="N33" s="314"/>
      <c r="O33" s="317"/>
      <c r="P33" s="320"/>
      <c r="Q33" s="320"/>
      <c r="R33" s="320"/>
      <c r="S33" s="320"/>
      <c r="T33" s="320"/>
      <c r="U33" s="323"/>
      <c r="V33" s="319"/>
      <c r="W33" s="320"/>
      <c r="X33" s="320"/>
      <c r="Y33" s="320"/>
      <c r="Z33" s="320"/>
      <c r="AA33" s="323"/>
      <c r="AB33" s="300"/>
      <c r="AC33" s="301"/>
      <c r="AD33" s="304"/>
      <c r="AE33" s="304"/>
      <c r="AF33" s="304"/>
      <c r="AG33" s="305"/>
      <c r="AH33" s="307"/>
      <c r="AI33" s="308"/>
      <c r="AJ33" s="308"/>
      <c r="AK33" s="308"/>
      <c r="AL33" s="308"/>
      <c r="AM33" s="311"/>
      <c r="AN33" s="40"/>
      <c r="AO33" s="266"/>
      <c r="AP33" s="267"/>
      <c r="AQ33" s="267"/>
      <c r="AR33" s="267"/>
      <c r="AS33" s="267"/>
      <c r="AT33" s="338"/>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row>
    <row r="34" spans="1:80" x14ac:dyDescent="0.3">
      <c r="A34" s="40"/>
      <c r="B34" s="352"/>
      <c r="C34" s="352"/>
      <c r="D34" s="353"/>
      <c r="E34" s="293"/>
      <c r="F34" s="294"/>
      <c r="G34" s="294"/>
      <c r="H34" s="294"/>
      <c r="I34" s="340"/>
      <c r="J34" s="313" t="s">
        <v>189</v>
      </c>
      <c r="K34" s="314"/>
      <c r="L34" s="314" t="s">
        <v>189</v>
      </c>
      <c r="M34" s="314"/>
      <c r="N34" s="314" t="s">
        <v>189</v>
      </c>
      <c r="O34" s="317"/>
      <c r="P34" s="320" t="s">
        <v>189</v>
      </c>
      <c r="Q34" s="320"/>
      <c r="R34" s="320" t="s">
        <v>189</v>
      </c>
      <c r="S34" s="320"/>
      <c r="T34" s="320" t="s">
        <v>189</v>
      </c>
      <c r="U34" s="323"/>
      <c r="V34" s="319" t="s">
        <v>189</v>
      </c>
      <c r="W34" s="320"/>
      <c r="X34" s="320" t="s">
        <v>189</v>
      </c>
      <c r="Y34" s="320"/>
      <c r="Z34" s="320" t="s">
        <v>189</v>
      </c>
      <c r="AA34" s="323"/>
      <c r="AB34" s="300" t="s">
        <v>189</v>
      </c>
      <c r="AC34" s="301"/>
      <c r="AD34" s="304" t="s">
        <v>189</v>
      </c>
      <c r="AE34" s="304"/>
      <c r="AF34" s="304" t="s">
        <v>189</v>
      </c>
      <c r="AG34" s="305"/>
      <c r="AH34" s="307" t="s">
        <v>189</v>
      </c>
      <c r="AI34" s="308"/>
      <c r="AJ34" s="308" t="s">
        <v>189</v>
      </c>
      <c r="AK34" s="308"/>
      <c r="AL34" s="308" t="s">
        <v>189</v>
      </c>
      <c r="AM34" s="311"/>
      <c r="AN34" s="40"/>
      <c r="AO34" s="266"/>
      <c r="AP34" s="267"/>
      <c r="AQ34" s="267"/>
      <c r="AR34" s="267"/>
      <c r="AS34" s="267"/>
      <c r="AT34" s="338"/>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row>
    <row r="35" spans="1:80" x14ac:dyDescent="0.3">
      <c r="A35" s="40"/>
      <c r="B35" s="352"/>
      <c r="C35" s="352"/>
      <c r="D35" s="353"/>
      <c r="E35" s="293"/>
      <c r="F35" s="294"/>
      <c r="G35" s="294"/>
      <c r="H35" s="294"/>
      <c r="I35" s="340"/>
      <c r="J35" s="313"/>
      <c r="K35" s="314"/>
      <c r="L35" s="314"/>
      <c r="M35" s="314"/>
      <c r="N35" s="314"/>
      <c r="O35" s="317"/>
      <c r="P35" s="320"/>
      <c r="Q35" s="320"/>
      <c r="R35" s="320"/>
      <c r="S35" s="320"/>
      <c r="T35" s="320"/>
      <c r="U35" s="323"/>
      <c r="V35" s="319"/>
      <c r="W35" s="320"/>
      <c r="X35" s="320"/>
      <c r="Y35" s="320"/>
      <c r="Z35" s="320"/>
      <c r="AA35" s="323"/>
      <c r="AB35" s="300"/>
      <c r="AC35" s="301"/>
      <c r="AD35" s="304"/>
      <c r="AE35" s="304"/>
      <c r="AF35" s="304"/>
      <c r="AG35" s="305"/>
      <c r="AH35" s="307"/>
      <c r="AI35" s="308"/>
      <c r="AJ35" s="308"/>
      <c r="AK35" s="308"/>
      <c r="AL35" s="308"/>
      <c r="AM35" s="311"/>
      <c r="AN35" s="40"/>
      <c r="AO35" s="266"/>
      <c r="AP35" s="267"/>
      <c r="AQ35" s="267"/>
      <c r="AR35" s="267"/>
      <c r="AS35" s="267"/>
      <c r="AT35" s="338"/>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row>
    <row r="36" spans="1:80" x14ac:dyDescent="0.3">
      <c r="A36" s="40"/>
      <c r="B36" s="352"/>
      <c r="C36" s="352"/>
      <c r="D36" s="353"/>
      <c r="E36" s="293"/>
      <c r="F36" s="294"/>
      <c r="G36" s="294"/>
      <c r="H36" s="294"/>
      <c r="I36" s="340"/>
      <c r="J36" s="313" t="s">
        <v>189</v>
      </c>
      <c r="K36" s="314"/>
      <c r="L36" s="314" t="s">
        <v>189</v>
      </c>
      <c r="M36" s="314"/>
      <c r="N36" s="314" t="s">
        <v>189</v>
      </c>
      <c r="O36" s="317"/>
      <c r="P36" s="320" t="s">
        <v>189</v>
      </c>
      <c r="Q36" s="320"/>
      <c r="R36" s="320" t="s">
        <v>189</v>
      </c>
      <c r="S36" s="320"/>
      <c r="T36" s="320" t="s">
        <v>189</v>
      </c>
      <c r="U36" s="323"/>
      <c r="V36" s="319" t="s">
        <v>189</v>
      </c>
      <c r="W36" s="320"/>
      <c r="X36" s="320" t="s">
        <v>189</v>
      </c>
      <c r="Y36" s="320"/>
      <c r="Z36" s="320" t="s">
        <v>189</v>
      </c>
      <c r="AA36" s="323"/>
      <c r="AB36" s="300" t="s">
        <v>189</v>
      </c>
      <c r="AC36" s="301"/>
      <c r="AD36" s="304" t="s">
        <v>189</v>
      </c>
      <c r="AE36" s="304"/>
      <c r="AF36" s="304" t="s">
        <v>189</v>
      </c>
      <c r="AG36" s="305"/>
      <c r="AH36" s="307" t="s">
        <v>189</v>
      </c>
      <c r="AI36" s="308"/>
      <c r="AJ36" s="308" t="s">
        <v>189</v>
      </c>
      <c r="AK36" s="308"/>
      <c r="AL36" s="308" t="s">
        <v>189</v>
      </c>
      <c r="AM36" s="311"/>
      <c r="AN36" s="40"/>
      <c r="AO36" s="266"/>
      <c r="AP36" s="267"/>
      <c r="AQ36" s="267"/>
      <c r="AR36" s="267"/>
      <c r="AS36" s="267"/>
      <c r="AT36" s="338"/>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row>
    <row r="37" spans="1:80" ht="15" thickBot="1" x14ac:dyDescent="0.35">
      <c r="A37" s="40"/>
      <c r="B37" s="352"/>
      <c r="C37" s="352"/>
      <c r="D37" s="353"/>
      <c r="E37" s="296"/>
      <c r="F37" s="297"/>
      <c r="G37" s="297"/>
      <c r="H37" s="297"/>
      <c r="I37" s="297"/>
      <c r="J37" s="315"/>
      <c r="K37" s="316"/>
      <c r="L37" s="316"/>
      <c r="M37" s="316"/>
      <c r="N37" s="316"/>
      <c r="O37" s="318"/>
      <c r="P37" s="322"/>
      <c r="Q37" s="322"/>
      <c r="R37" s="322"/>
      <c r="S37" s="322"/>
      <c r="T37" s="322"/>
      <c r="U37" s="324"/>
      <c r="V37" s="321"/>
      <c r="W37" s="322"/>
      <c r="X37" s="322"/>
      <c r="Y37" s="322"/>
      <c r="Z37" s="322"/>
      <c r="AA37" s="324"/>
      <c r="AB37" s="302"/>
      <c r="AC37" s="303"/>
      <c r="AD37" s="303"/>
      <c r="AE37" s="303"/>
      <c r="AF37" s="303"/>
      <c r="AG37" s="306"/>
      <c r="AH37" s="309"/>
      <c r="AI37" s="310"/>
      <c r="AJ37" s="310"/>
      <c r="AK37" s="310"/>
      <c r="AL37" s="310"/>
      <c r="AM37" s="312"/>
      <c r="AN37" s="40"/>
      <c r="AO37" s="268"/>
      <c r="AP37" s="269"/>
      <c r="AQ37" s="269"/>
      <c r="AR37" s="269"/>
      <c r="AS37" s="269"/>
      <c r="AT37" s="339"/>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row>
    <row r="38" spans="1:80" x14ac:dyDescent="0.3">
      <c r="A38" s="40"/>
      <c r="B38" s="352"/>
      <c r="C38" s="352"/>
      <c r="D38" s="353"/>
      <c r="E38" s="290" t="s">
        <v>104</v>
      </c>
      <c r="F38" s="291"/>
      <c r="G38" s="291"/>
      <c r="H38" s="291"/>
      <c r="I38" s="292"/>
      <c r="J38" s="333" t="s">
        <v>189</v>
      </c>
      <c r="K38" s="334"/>
      <c r="L38" s="334" t="s">
        <v>189</v>
      </c>
      <c r="M38" s="334"/>
      <c r="N38" s="334" t="s">
        <v>189</v>
      </c>
      <c r="O38" s="335"/>
      <c r="P38" s="333" t="s">
        <v>189</v>
      </c>
      <c r="Q38" s="334"/>
      <c r="R38" s="334" t="s">
        <v>189</v>
      </c>
      <c r="S38" s="334"/>
      <c r="T38" s="334" t="s">
        <v>189</v>
      </c>
      <c r="U38" s="335"/>
      <c r="V38" s="327" t="s">
        <v>189</v>
      </c>
      <c r="W38" s="328"/>
      <c r="X38" s="328" t="s">
        <v>189</v>
      </c>
      <c r="Y38" s="328"/>
      <c r="Z38" s="328" t="s">
        <v>189</v>
      </c>
      <c r="AA38" s="329"/>
      <c r="AB38" s="330" t="s">
        <v>189</v>
      </c>
      <c r="AC38" s="331"/>
      <c r="AD38" s="331" t="s">
        <v>189</v>
      </c>
      <c r="AE38" s="331"/>
      <c r="AF38" s="331" t="s">
        <v>189</v>
      </c>
      <c r="AG38" s="332"/>
      <c r="AH38" s="336" t="s">
        <v>189</v>
      </c>
      <c r="AI38" s="325"/>
      <c r="AJ38" s="325" t="s">
        <v>189</v>
      </c>
      <c r="AK38" s="325"/>
      <c r="AL38" s="325" t="s">
        <v>189</v>
      </c>
      <c r="AM38" s="326"/>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row>
    <row r="39" spans="1:80" x14ac:dyDescent="0.3">
      <c r="A39" s="40"/>
      <c r="B39" s="352"/>
      <c r="C39" s="352"/>
      <c r="D39" s="353"/>
      <c r="E39" s="293"/>
      <c r="F39" s="294"/>
      <c r="G39" s="294"/>
      <c r="H39" s="294"/>
      <c r="I39" s="295"/>
      <c r="J39" s="313"/>
      <c r="K39" s="314"/>
      <c r="L39" s="314"/>
      <c r="M39" s="314"/>
      <c r="N39" s="314"/>
      <c r="O39" s="317"/>
      <c r="P39" s="313"/>
      <c r="Q39" s="314"/>
      <c r="R39" s="314"/>
      <c r="S39" s="314"/>
      <c r="T39" s="314"/>
      <c r="U39" s="317"/>
      <c r="V39" s="319"/>
      <c r="W39" s="320"/>
      <c r="X39" s="320"/>
      <c r="Y39" s="320"/>
      <c r="Z39" s="320"/>
      <c r="AA39" s="323"/>
      <c r="AB39" s="300"/>
      <c r="AC39" s="301"/>
      <c r="AD39" s="301"/>
      <c r="AE39" s="301"/>
      <c r="AF39" s="301"/>
      <c r="AG39" s="305"/>
      <c r="AH39" s="307"/>
      <c r="AI39" s="308"/>
      <c r="AJ39" s="308"/>
      <c r="AK39" s="308"/>
      <c r="AL39" s="308"/>
      <c r="AM39" s="311"/>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row>
    <row r="40" spans="1:80" x14ac:dyDescent="0.3">
      <c r="A40" s="40"/>
      <c r="B40" s="352"/>
      <c r="C40" s="352"/>
      <c r="D40" s="353"/>
      <c r="E40" s="293"/>
      <c r="F40" s="294"/>
      <c r="G40" s="294"/>
      <c r="H40" s="294"/>
      <c r="I40" s="295"/>
      <c r="J40" s="313" t="s">
        <v>189</v>
      </c>
      <c r="K40" s="314"/>
      <c r="L40" s="314" t="s">
        <v>189</v>
      </c>
      <c r="M40" s="314"/>
      <c r="N40" s="314" t="s">
        <v>189</v>
      </c>
      <c r="O40" s="317"/>
      <c r="P40" s="313" t="s">
        <v>189</v>
      </c>
      <c r="Q40" s="314"/>
      <c r="R40" s="314" t="s">
        <v>189</v>
      </c>
      <c r="S40" s="314"/>
      <c r="T40" s="314" t="s">
        <v>189</v>
      </c>
      <c r="U40" s="317"/>
      <c r="V40" s="319" t="s">
        <v>189</v>
      </c>
      <c r="W40" s="320"/>
      <c r="X40" s="320" t="s">
        <v>189</v>
      </c>
      <c r="Y40" s="320"/>
      <c r="Z40" s="320" t="s">
        <v>189</v>
      </c>
      <c r="AA40" s="323"/>
      <c r="AB40" s="300" t="s">
        <v>189</v>
      </c>
      <c r="AC40" s="301"/>
      <c r="AD40" s="304" t="s">
        <v>189</v>
      </c>
      <c r="AE40" s="304"/>
      <c r="AF40" s="304" t="s">
        <v>189</v>
      </c>
      <c r="AG40" s="305"/>
      <c r="AH40" s="307" t="s">
        <v>189</v>
      </c>
      <c r="AI40" s="308"/>
      <c r="AJ40" s="308" t="s">
        <v>189</v>
      </c>
      <c r="AK40" s="308"/>
      <c r="AL40" s="308" t="s">
        <v>189</v>
      </c>
      <c r="AM40" s="311"/>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row>
    <row r="41" spans="1:80" x14ac:dyDescent="0.3">
      <c r="A41" s="40"/>
      <c r="B41" s="352"/>
      <c r="C41" s="352"/>
      <c r="D41" s="353"/>
      <c r="E41" s="293"/>
      <c r="F41" s="294"/>
      <c r="G41" s="294"/>
      <c r="H41" s="294"/>
      <c r="I41" s="295"/>
      <c r="J41" s="313"/>
      <c r="K41" s="314"/>
      <c r="L41" s="314"/>
      <c r="M41" s="314"/>
      <c r="N41" s="314"/>
      <c r="O41" s="317"/>
      <c r="P41" s="313"/>
      <c r="Q41" s="314"/>
      <c r="R41" s="314"/>
      <c r="S41" s="314"/>
      <c r="T41" s="314"/>
      <c r="U41" s="317"/>
      <c r="V41" s="319"/>
      <c r="W41" s="320"/>
      <c r="X41" s="320"/>
      <c r="Y41" s="320"/>
      <c r="Z41" s="320"/>
      <c r="AA41" s="323"/>
      <c r="AB41" s="300"/>
      <c r="AC41" s="301"/>
      <c r="AD41" s="304"/>
      <c r="AE41" s="304"/>
      <c r="AF41" s="304"/>
      <c r="AG41" s="305"/>
      <c r="AH41" s="307"/>
      <c r="AI41" s="308"/>
      <c r="AJ41" s="308"/>
      <c r="AK41" s="308"/>
      <c r="AL41" s="308"/>
      <c r="AM41" s="311"/>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row>
    <row r="42" spans="1:80" x14ac:dyDescent="0.3">
      <c r="A42" s="40"/>
      <c r="B42" s="352"/>
      <c r="C42" s="352"/>
      <c r="D42" s="353"/>
      <c r="E42" s="293"/>
      <c r="F42" s="294"/>
      <c r="G42" s="294"/>
      <c r="H42" s="294"/>
      <c r="I42" s="295"/>
      <c r="J42" s="313" t="s">
        <v>189</v>
      </c>
      <c r="K42" s="314"/>
      <c r="L42" s="314" t="s">
        <v>189</v>
      </c>
      <c r="M42" s="314"/>
      <c r="N42" s="314" t="s">
        <v>189</v>
      </c>
      <c r="O42" s="317"/>
      <c r="P42" s="313" t="s">
        <v>189</v>
      </c>
      <c r="Q42" s="314"/>
      <c r="R42" s="314" t="s">
        <v>189</v>
      </c>
      <c r="S42" s="314"/>
      <c r="T42" s="314" t="s">
        <v>189</v>
      </c>
      <c r="U42" s="317"/>
      <c r="V42" s="319" t="s">
        <v>189</v>
      </c>
      <c r="W42" s="320"/>
      <c r="X42" s="320" t="s">
        <v>189</v>
      </c>
      <c r="Y42" s="320"/>
      <c r="Z42" s="320" t="s">
        <v>189</v>
      </c>
      <c r="AA42" s="323"/>
      <c r="AB42" s="300" t="s">
        <v>189</v>
      </c>
      <c r="AC42" s="301"/>
      <c r="AD42" s="304" t="s">
        <v>189</v>
      </c>
      <c r="AE42" s="304"/>
      <c r="AF42" s="304" t="s">
        <v>189</v>
      </c>
      <c r="AG42" s="305"/>
      <c r="AH42" s="307" t="s">
        <v>189</v>
      </c>
      <c r="AI42" s="308"/>
      <c r="AJ42" s="308" t="s">
        <v>189</v>
      </c>
      <c r="AK42" s="308"/>
      <c r="AL42" s="308" t="s">
        <v>189</v>
      </c>
      <c r="AM42" s="311"/>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row>
    <row r="43" spans="1:80" x14ac:dyDescent="0.3">
      <c r="A43" s="40"/>
      <c r="B43" s="352"/>
      <c r="C43" s="352"/>
      <c r="D43" s="353"/>
      <c r="E43" s="293"/>
      <c r="F43" s="294"/>
      <c r="G43" s="294"/>
      <c r="H43" s="294"/>
      <c r="I43" s="295"/>
      <c r="J43" s="313"/>
      <c r="K43" s="314"/>
      <c r="L43" s="314"/>
      <c r="M43" s="314"/>
      <c r="N43" s="314"/>
      <c r="O43" s="317"/>
      <c r="P43" s="313"/>
      <c r="Q43" s="314"/>
      <c r="R43" s="314"/>
      <c r="S43" s="314"/>
      <c r="T43" s="314"/>
      <c r="U43" s="317"/>
      <c r="V43" s="319"/>
      <c r="W43" s="320"/>
      <c r="X43" s="320"/>
      <c r="Y43" s="320"/>
      <c r="Z43" s="320"/>
      <c r="AA43" s="323"/>
      <c r="AB43" s="300"/>
      <c r="AC43" s="301"/>
      <c r="AD43" s="304"/>
      <c r="AE43" s="304"/>
      <c r="AF43" s="304"/>
      <c r="AG43" s="305"/>
      <c r="AH43" s="307"/>
      <c r="AI43" s="308"/>
      <c r="AJ43" s="308"/>
      <c r="AK43" s="308"/>
      <c r="AL43" s="308"/>
      <c r="AM43" s="311"/>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row>
    <row r="44" spans="1:80" x14ac:dyDescent="0.3">
      <c r="A44" s="40"/>
      <c r="B44" s="352"/>
      <c r="C44" s="352"/>
      <c r="D44" s="353"/>
      <c r="E44" s="293"/>
      <c r="F44" s="294"/>
      <c r="G44" s="294"/>
      <c r="H44" s="294"/>
      <c r="I44" s="295"/>
      <c r="J44" s="313" t="s">
        <v>189</v>
      </c>
      <c r="K44" s="314"/>
      <c r="L44" s="314" t="s">
        <v>189</v>
      </c>
      <c r="M44" s="314"/>
      <c r="N44" s="314" t="s">
        <v>189</v>
      </c>
      <c r="O44" s="317"/>
      <c r="P44" s="313" t="s">
        <v>189</v>
      </c>
      <c r="Q44" s="314"/>
      <c r="R44" s="314" t="s">
        <v>189</v>
      </c>
      <c r="S44" s="314"/>
      <c r="T44" s="314" t="s">
        <v>189</v>
      </c>
      <c r="U44" s="317"/>
      <c r="V44" s="319" t="s">
        <v>189</v>
      </c>
      <c r="W44" s="320"/>
      <c r="X44" s="320" t="s">
        <v>189</v>
      </c>
      <c r="Y44" s="320"/>
      <c r="Z44" s="320" t="s">
        <v>189</v>
      </c>
      <c r="AA44" s="323"/>
      <c r="AB44" s="300" t="s">
        <v>189</v>
      </c>
      <c r="AC44" s="301"/>
      <c r="AD44" s="304" t="s">
        <v>189</v>
      </c>
      <c r="AE44" s="304"/>
      <c r="AF44" s="304" t="s">
        <v>189</v>
      </c>
      <c r="AG44" s="305"/>
      <c r="AH44" s="307" t="s">
        <v>189</v>
      </c>
      <c r="AI44" s="308"/>
      <c r="AJ44" s="308" t="s">
        <v>189</v>
      </c>
      <c r="AK44" s="308"/>
      <c r="AL44" s="308" t="s">
        <v>189</v>
      </c>
      <c r="AM44" s="311"/>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row>
    <row r="45" spans="1:80" ht="15" thickBot="1" x14ac:dyDescent="0.35">
      <c r="A45" s="40"/>
      <c r="B45" s="352"/>
      <c r="C45" s="352"/>
      <c r="D45" s="353"/>
      <c r="E45" s="296"/>
      <c r="F45" s="297"/>
      <c r="G45" s="297"/>
      <c r="H45" s="297"/>
      <c r="I45" s="298"/>
      <c r="J45" s="315"/>
      <c r="K45" s="316"/>
      <c r="L45" s="316"/>
      <c r="M45" s="316"/>
      <c r="N45" s="316"/>
      <c r="O45" s="318"/>
      <c r="P45" s="315"/>
      <c r="Q45" s="316"/>
      <c r="R45" s="316"/>
      <c r="S45" s="316"/>
      <c r="T45" s="316"/>
      <c r="U45" s="318"/>
      <c r="V45" s="321"/>
      <c r="W45" s="322"/>
      <c r="X45" s="322"/>
      <c r="Y45" s="322"/>
      <c r="Z45" s="322"/>
      <c r="AA45" s="324"/>
      <c r="AB45" s="302"/>
      <c r="AC45" s="303"/>
      <c r="AD45" s="303"/>
      <c r="AE45" s="303"/>
      <c r="AF45" s="303"/>
      <c r="AG45" s="306"/>
      <c r="AH45" s="309"/>
      <c r="AI45" s="310"/>
      <c r="AJ45" s="310"/>
      <c r="AK45" s="310"/>
      <c r="AL45" s="310"/>
      <c r="AM45" s="312"/>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row>
    <row r="46" spans="1:80" x14ac:dyDescent="0.3">
      <c r="A46" s="40"/>
      <c r="B46" s="40"/>
      <c r="C46" s="40"/>
      <c r="D46" s="40"/>
      <c r="E46" s="40"/>
      <c r="F46" s="40"/>
      <c r="G46" s="40"/>
      <c r="H46" s="40"/>
      <c r="I46" s="40"/>
      <c r="J46" s="290" t="s">
        <v>103</v>
      </c>
      <c r="K46" s="291"/>
      <c r="L46" s="291"/>
      <c r="M46" s="291"/>
      <c r="N46" s="291"/>
      <c r="O46" s="292"/>
      <c r="P46" s="290" t="s">
        <v>102</v>
      </c>
      <c r="Q46" s="291"/>
      <c r="R46" s="291"/>
      <c r="S46" s="291"/>
      <c r="T46" s="291"/>
      <c r="U46" s="292"/>
      <c r="V46" s="290" t="s">
        <v>101</v>
      </c>
      <c r="W46" s="291"/>
      <c r="X46" s="291"/>
      <c r="Y46" s="291"/>
      <c r="Z46" s="291"/>
      <c r="AA46" s="292"/>
      <c r="AB46" s="290" t="s">
        <v>100</v>
      </c>
      <c r="AC46" s="299"/>
      <c r="AD46" s="291"/>
      <c r="AE46" s="291"/>
      <c r="AF46" s="291"/>
      <c r="AG46" s="292"/>
      <c r="AH46" s="290" t="s">
        <v>99</v>
      </c>
      <c r="AI46" s="291"/>
      <c r="AJ46" s="291"/>
      <c r="AK46" s="291"/>
      <c r="AL46" s="291"/>
      <c r="AM46" s="292"/>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row>
    <row r="47" spans="1:80" x14ac:dyDescent="0.3">
      <c r="A47" s="40"/>
      <c r="B47" s="40"/>
      <c r="C47" s="40"/>
      <c r="D47" s="40"/>
      <c r="E47" s="40"/>
      <c r="F47" s="40"/>
      <c r="G47" s="40"/>
      <c r="H47" s="40"/>
      <c r="I47" s="40"/>
      <c r="J47" s="293"/>
      <c r="K47" s="294"/>
      <c r="L47" s="294"/>
      <c r="M47" s="294"/>
      <c r="N47" s="294"/>
      <c r="O47" s="295"/>
      <c r="P47" s="293"/>
      <c r="Q47" s="294"/>
      <c r="R47" s="294"/>
      <c r="S47" s="294"/>
      <c r="T47" s="294"/>
      <c r="U47" s="295"/>
      <c r="V47" s="293"/>
      <c r="W47" s="294"/>
      <c r="X47" s="294"/>
      <c r="Y47" s="294"/>
      <c r="Z47" s="294"/>
      <c r="AA47" s="295"/>
      <c r="AB47" s="293"/>
      <c r="AC47" s="294"/>
      <c r="AD47" s="294"/>
      <c r="AE47" s="294"/>
      <c r="AF47" s="294"/>
      <c r="AG47" s="295"/>
      <c r="AH47" s="293"/>
      <c r="AI47" s="294"/>
      <c r="AJ47" s="294"/>
      <c r="AK47" s="294"/>
      <c r="AL47" s="294"/>
      <c r="AM47" s="295"/>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row>
    <row r="48" spans="1:80" x14ac:dyDescent="0.3">
      <c r="A48" s="40"/>
      <c r="B48" s="40"/>
      <c r="C48" s="40"/>
      <c r="D48" s="40"/>
      <c r="E48" s="40"/>
      <c r="F48" s="40"/>
      <c r="G48" s="40"/>
      <c r="H48" s="40"/>
      <c r="I48" s="40"/>
      <c r="J48" s="293"/>
      <c r="K48" s="294"/>
      <c r="L48" s="294"/>
      <c r="M48" s="294"/>
      <c r="N48" s="294"/>
      <c r="O48" s="295"/>
      <c r="P48" s="293"/>
      <c r="Q48" s="294"/>
      <c r="R48" s="294"/>
      <c r="S48" s="294"/>
      <c r="T48" s="294"/>
      <c r="U48" s="295"/>
      <c r="V48" s="293"/>
      <c r="W48" s="294"/>
      <c r="X48" s="294"/>
      <c r="Y48" s="294"/>
      <c r="Z48" s="294"/>
      <c r="AA48" s="295"/>
      <c r="AB48" s="293"/>
      <c r="AC48" s="294"/>
      <c r="AD48" s="294"/>
      <c r="AE48" s="294"/>
      <c r="AF48" s="294"/>
      <c r="AG48" s="295"/>
      <c r="AH48" s="293"/>
      <c r="AI48" s="294"/>
      <c r="AJ48" s="294"/>
      <c r="AK48" s="294"/>
      <c r="AL48" s="294"/>
      <c r="AM48" s="295"/>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row>
    <row r="49" spans="1:80" x14ac:dyDescent="0.3">
      <c r="A49" s="40"/>
      <c r="B49" s="40"/>
      <c r="C49" s="40"/>
      <c r="D49" s="40"/>
      <c r="E49" s="40"/>
      <c r="F49" s="40"/>
      <c r="G49" s="40"/>
      <c r="H49" s="40"/>
      <c r="I49" s="40"/>
      <c r="J49" s="293"/>
      <c r="K49" s="294"/>
      <c r="L49" s="294"/>
      <c r="M49" s="294"/>
      <c r="N49" s="294"/>
      <c r="O49" s="295"/>
      <c r="P49" s="293"/>
      <c r="Q49" s="294"/>
      <c r="R49" s="294"/>
      <c r="S49" s="294"/>
      <c r="T49" s="294"/>
      <c r="U49" s="295"/>
      <c r="V49" s="293"/>
      <c r="W49" s="294"/>
      <c r="X49" s="294"/>
      <c r="Y49" s="294"/>
      <c r="Z49" s="294"/>
      <c r="AA49" s="295"/>
      <c r="AB49" s="293"/>
      <c r="AC49" s="294"/>
      <c r="AD49" s="294"/>
      <c r="AE49" s="294"/>
      <c r="AF49" s="294"/>
      <c r="AG49" s="295"/>
      <c r="AH49" s="293"/>
      <c r="AI49" s="294"/>
      <c r="AJ49" s="294"/>
      <c r="AK49" s="294"/>
      <c r="AL49" s="294"/>
      <c r="AM49" s="295"/>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row>
    <row r="50" spans="1:80" x14ac:dyDescent="0.3">
      <c r="A50" s="40"/>
      <c r="B50" s="40"/>
      <c r="C50" s="40"/>
      <c r="D50" s="40"/>
      <c r="E50" s="40"/>
      <c r="F50" s="40"/>
      <c r="G50" s="40"/>
      <c r="H50" s="40"/>
      <c r="I50" s="40"/>
      <c r="J50" s="293"/>
      <c r="K50" s="294"/>
      <c r="L50" s="294"/>
      <c r="M50" s="294"/>
      <c r="N50" s="294"/>
      <c r="O50" s="295"/>
      <c r="P50" s="293"/>
      <c r="Q50" s="294"/>
      <c r="R50" s="294"/>
      <c r="S50" s="294"/>
      <c r="T50" s="294"/>
      <c r="U50" s="295"/>
      <c r="V50" s="293"/>
      <c r="W50" s="294"/>
      <c r="X50" s="294"/>
      <c r="Y50" s="294"/>
      <c r="Z50" s="294"/>
      <c r="AA50" s="295"/>
      <c r="AB50" s="293"/>
      <c r="AC50" s="294"/>
      <c r="AD50" s="294"/>
      <c r="AE50" s="294"/>
      <c r="AF50" s="294"/>
      <c r="AG50" s="295"/>
      <c r="AH50" s="293"/>
      <c r="AI50" s="294"/>
      <c r="AJ50" s="294"/>
      <c r="AK50" s="294"/>
      <c r="AL50" s="294"/>
      <c r="AM50" s="295"/>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row>
    <row r="51" spans="1:80" ht="15" thickBot="1" x14ac:dyDescent="0.35">
      <c r="A51" s="40"/>
      <c r="B51" s="40"/>
      <c r="C51" s="40"/>
      <c r="D51" s="40"/>
      <c r="E51" s="40"/>
      <c r="F51" s="40"/>
      <c r="G51" s="40"/>
      <c r="H51" s="40"/>
      <c r="I51" s="40"/>
      <c r="J51" s="296"/>
      <c r="K51" s="297"/>
      <c r="L51" s="297"/>
      <c r="M51" s="297"/>
      <c r="N51" s="297"/>
      <c r="O51" s="298"/>
      <c r="P51" s="296"/>
      <c r="Q51" s="297"/>
      <c r="R51" s="297"/>
      <c r="S51" s="297"/>
      <c r="T51" s="297"/>
      <c r="U51" s="298"/>
      <c r="V51" s="296"/>
      <c r="W51" s="297"/>
      <c r="X51" s="297"/>
      <c r="Y51" s="297"/>
      <c r="Z51" s="297"/>
      <c r="AA51" s="298"/>
      <c r="AB51" s="296"/>
      <c r="AC51" s="297"/>
      <c r="AD51" s="297"/>
      <c r="AE51" s="297"/>
      <c r="AF51" s="297"/>
      <c r="AG51" s="298"/>
      <c r="AH51" s="296"/>
      <c r="AI51" s="297"/>
      <c r="AJ51" s="297"/>
      <c r="AK51" s="297"/>
      <c r="AL51" s="297"/>
      <c r="AM51" s="298"/>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row>
    <row r="52" spans="1:80" x14ac:dyDescent="0.3">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row>
    <row r="53" spans="1:80" ht="15" customHeight="1" x14ac:dyDescent="0.3">
      <c r="A53" s="40"/>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row>
    <row r="54" spans="1:80" ht="15" customHeight="1" x14ac:dyDescent="0.3">
      <c r="A54" s="40"/>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row>
    <row r="55" spans="1:80" x14ac:dyDescent="0.3">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row>
    <row r="56" spans="1:80" x14ac:dyDescent="0.3">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row>
    <row r="57" spans="1:80" x14ac:dyDescent="0.3">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row>
    <row r="58" spans="1:80" x14ac:dyDescent="0.3">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row>
    <row r="59" spans="1:80" x14ac:dyDescent="0.3">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row>
    <row r="60" spans="1:80" x14ac:dyDescent="0.3">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row>
    <row r="61" spans="1:80" x14ac:dyDescent="0.3">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row>
    <row r="62" spans="1:80" x14ac:dyDescent="0.3">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row>
    <row r="63" spans="1:80" x14ac:dyDescent="0.3">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row>
    <row r="64" spans="1:80" x14ac:dyDescent="0.3">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row>
    <row r="65" spans="1:80" x14ac:dyDescent="0.3">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row>
    <row r="66" spans="1:80" x14ac:dyDescent="0.3">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row>
    <row r="67" spans="1:80" x14ac:dyDescent="0.3">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row>
    <row r="68" spans="1:80" x14ac:dyDescent="0.3">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row>
    <row r="69" spans="1:80" x14ac:dyDescent="0.3">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row>
    <row r="70" spans="1:80" x14ac:dyDescent="0.3">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row>
    <row r="71" spans="1:80" x14ac:dyDescent="0.3">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row>
    <row r="72" spans="1:80" x14ac:dyDescent="0.3">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row>
    <row r="73" spans="1:80" x14ac:dyDescent="0.3">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row>
    <row r="74" spans="1:80" x14ac:dyDescent="0.3">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row>
    <row r="75" spans="1:80" x14ac:dyDescent="0.3">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row>
    <row r="76" spans="1:80" x14ac:dyDescent="0.3">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row>
    <row r="77" spans="1:80" x14ac:dyDescent="0.3">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row>
    <row r="78" spans="1:80" x14ac:dyDescent="0.3">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row>
    <row r="79" spans="1:80" x14ac:dyDescent="0.3">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row>
    <row r="80" spans="1:80" x14ac:dyDescent="0.3">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row>
    <row r="81" spans="1:63" x14ac:dyDescent="0.3">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row>
    <row r="82" spans="1:63" x14ac:dyDescent="0.3">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row>
    <row r="83" spans="1:63" x14ac:dyDescent="0.3">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row>
    <row r="84" spans="1:63" x14ac:dyDescent="0.3">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row>
    <row r="85" spans="1:63" x14ac:dyDescent="0.3">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row>
    <row r="86" spans="1:63" x14ac:dyDescent="0.3">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row>
    <row r="87" spans="1:63" x14ac:dyDescent="0.3">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row>
    <row r="88" spans="1:63" x14ac:dyDescent="0.3">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row>
    <row r="89" spans="1:63" x14ac:dyDescent="0.3">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row>
    <row r="90" spans="1:63" x14ac:dyDescent="0.3">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row>
    <row r="91" spans="1:63" x14ac:dyDescent="0.3">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row>
    <row r="92" spans="1:63" x14ac:dyDescent="0.3">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row>
    <row r="93" spans="1:63" x14ac:dyDescent="0.3">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row>
    <row r="94" spans="1:63" x14ac:dyDescent="0.3">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row>
    <row r="95" spans="1:63" x14ac:dyDescent="0.3">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row>
    <row r="96" spans="1:63" x14ac:dyDescent="0.3">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row>
    <row r="97" spans="1:63" x14ac:dyDescent="0.3">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row>
    <row r="98" spans="1:63" x14ac:dyDescent="0.3">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row>
    <row r="99" spans="1:63" x14ac:dyDescent="0.3">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row>
    <row r="100" spans="1:63" x14ac:dyDescent="0.3">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row>
    <row r="101" spans="1:63" x14ac:dyDescent="0.3">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row>
    <row r="102" spans="1:63" x14ac:dyDescent="0.3">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row>
    <row r="103" spans="1:63" x14ac:dyDescent="0.3">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row>
    <row r="104" spans="1:63" x14ac:dyDescent="0.3">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row>
    <row r="105" spans="1:63" x14ac:dyDescent="0.3">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row>
    <row r="106" spans="1:63" x14ac:dyDescent="0.3">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row>
    <row r="107" spans="1:63" x14ac:dyDescent="0.3">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row>
    <row r="108" spans="1:63" x14ac:dyDescent="0.3">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row>
    <row r="109" spans="1:63" x14ac:dyDescent="0.3">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row>
    <row r="110" spans="1:63" x14ac:dyDescent="0.3">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row>
    <row r="111" spans="1:63" x14ac:dyDescent="0.3">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row>
    <row r="112" spans="1:63" x14ac:dyDescent="0.3">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row>
    <row r="113" spans="1:63" x14ac:dyDescent="0.3">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row>
    <row r="114" spans="1:63" x14ac:dyDescent="0.3">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row>
    <row r="115" spans="1:63" x14ac:dyDescent="0.3">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row>
    <row r="116" spans="1:63" x14ac:dyDescent="0.3">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row>
    <row r="117" spans="1:63" x14ac:dyDescent="0.3">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row>
    <row r="118" spans="1:63" x14ac:dyDescent="0.3">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row>
    <row r="119" spans="1:63" x14ac:dyDescent="0.3">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row>
    <row r="120" spans="1:63" x14ac:dyDescent="0.3">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row>
    <row r="121" spans="1:63" x14ac:dyDescent="0.3">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row>
    <row r="122" spans="1:63" x14ac:dyDescent="0.3">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row>
    <row r="123" spans="1:63" x14ac:dyDescent="0.3">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row>
    <row r="124" spans="1:63" x14ac:dyDescent="0.3">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row>
    <row r="125" spans="1:63" x14ac:dyDescent="0.3">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row>
    <row r="126" spans="1:63" x14ac:dyDescent="0.3">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row>
    <row r="127" spans="1:63" x14ac:dyDescent="0.3">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row>
    <row r="128" spans="1:63" x14ac:dyDescent="0.3">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row>
    <row r="129" spans="2:63" x14ac:dyDescent="0.3">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row>
    <row r="130" spans="2:63" x14ac:dyDescent="0.3">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row>
    <row r="131" spans="2:63" x14ac:dyDescent="0.3">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row>
    <row r="132" spans="2:63" x14ac:dyDescent="0.3">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row>
    <row r="133" spans="2:63" x14ac:dyDescent="0.3">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row>
    <row r="134" spans="2:63" x14ac:dyDescent="0.3">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row>
    <row r="135" spans="2:63" x14ac:dyDescent="0.3">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row>
    <row r="136" spans="2:63" x14ac:dyDescent="0.3">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row>
    <row r="137" spans="2:63" x14ac:dyDescent="0.3">
      <c r="B137" s="40"/>
      <c r="C137" s="40"/>
      <c r="D137" s="40"/>
      <c r="E137" s="40"/>
      <c r="F137" s="40"/>
      <c r="G137" s="40"/>
      <c r="H137" s="40"/>
      <c r="I137" s="40"/>
    </row>
    <row r="138" spans="2:63" x14ac:dyDescent="0.3">
      <c r="B138" s="40"/>
      <c r="C138" s="40"/>
      <c r="D138" s="40"/>
      <c r="E138" s="40"/>
      <c r="F138" s="40"/>
      <c r="G138" s="40"/>
      <c r="H138" s="40"/>
      <c r="I138" s="40"/>
    </row>
    <row r="139" spans="2:63" x14ac:dyDescent="0.3">
      <c r="B139" s="40"/>
      <c r="C139" s="40"/>
      <c r="D139" s="40"/>
      <c r="E139" s="40"/>
      <c r="F139" s="40"/>
      <c r="G139" s="40"/>
      <c r="H139" s="40"/>
      <c r="I139" s="40"/>
    </row>
    <row r="140" spans="2:63" x14ac:dyDescent="0.3">
      <c r="B140" s="40"/>
      <c r="C140" s="40"/>
      <c r="D140" s="40"/>
      <c r="E140" s="40"/>
      <c r="F140" s="40"/>
      <c r="G140" s="40"/>
      <c r="H140" s="40"/>
      <c r="I140" s="40"/>
    </row>
  </sheetData>
  <mergeCells count="317">
    <mergeCell ref="B2:I4"/>
    <mergeCell ref="J2:AM4"/>
    <mergeCell ref="B6:D45"/>
    <mergeCell ref="E6:I13"/>
    <mergeCell ref="J6:K7"/>
    <mergeCell ref="L6:M7"/>
    <mergeCell ref="N6:O7"/>
    <mergeCell ref="P6:Q7"/>
    <mergeCell ref="R6:S7"/>
    <mergeCell ref="T6:U7"/>
    <mergeCell ref="AH6:AI7"/>
    <mergeCell ref="AJ6:AK7"/>
    <mergeCell ref="AL6:AM7"/>
    <mergeCell ref="X8:Y9"/>
    <mergeCell ref="Z8:AA9"/>
    <mergeCell ref="AB8:AC9"/>
    <mergeCell ref="AD8:AE9"/>
    <mergeCell ref="AF8:AG9"/>
    <mergeCell ref="AJ10:AK11"/>
    <mergeCell ref="AL10:AM11"/>
    <mergeCell ref="J12:K13"/>
    <mergeCell ref="L12:M13"/>
    <mergeCell ref="N12:O13"/>
    <mergeCell ref="P12:Q13"/>
    <mergeCell ref="AO6:AT13"/>
    <mergeCell ref="J8:K9"/>
    <mergeCell ref="L8:M9"/>
    <mergeCell ref="N8:O9"/>
    <mergeCell ref="P8:Q9"/>
    <mergeCell ref="R8:S9"/>
    <mergeCell ref="T8:U9"/>
    <mergeCell ref="V6:W7"/>
    <mergeCell ref="X6:Y7"/>
    <mergeCell ref="Z6:AA7"/>
    <mergeCell ref="AB6:AC7"/>
    <mergeCell ref="AD6:AE7"/>
    <mergeCell ref="AF6:AG7"/>
    <mergeCell ref="AH8:AI9"/>
    <mergeCell ref="AJ8:AK9"/>
    <mergeCell ref="AL8:AM9"/>
    <mergeCell ref="J10:K11"/>
    <mergeCell ref="L10:M11"/>
    <mergeCell ref="N10:O11"/>
    <mergeCell ref="P10:Q11"/>
    <mergeCell ref="R10:S11"/>
    <mergeCell ref="T10:U11"/>
    <mergeCell ref="V10:W11"/>
    <mergeCell ref="V8:W9"/>
    <mergeCell ref="R12:S13"/>
    <mergeCell ref="T12:U13"/>
    <mergeCell ref="V12:W13"/>
    <mergeCell ref="X12:Y13"/>
    <mergeCell ref="X10:Y11"/>
    <mergeCell ref="Z10:AA11"/>
    <mergeCell ref="AB10:AC11"/>
    <mergeCell ref="AD10:AE11"/>
    <mergeCell ref="AF10:AG11"/>
    <mergeCell ref="AH10:AI11"/>
    <mergeCell ref="AL12:AM13"/>
    <mergeCell ref="E14:I21"/>
    <mergeCell ref="J14:K15"/>
    <mergeCell ref="L14:M15"/>
    <mergeCell ref="N14:O15"/>
    <mergeCell ref="P14:Q15"/>
    <mergeCell ref="R14:S15"/>
    <mergeCell ref="T14:U15"/>
    <mergeCell ref="V14:W15"/>
    <mergeCell ref="X14:Y15"/>
    <mergeCell ref="Z12:AA13"/>
    <mergeCell ref="AB12:AC13"/>
    <mergeCell ref="AD12:AE13"/>
    <mergeCell ref="AF12:AG13"/>
    <mergeCell ref="AH12:AI13"/>
    <mergeCell ref="AJ12:AK13"/>
    <mergeCell ref="AL14:AM15"/>
    <mergeCell ref="N18:O19"/>
    <mergeCell ref="P18:Q19"/>
    <mergeCell ref="R18:S19"/>
    <mergeCell ref="T18:U19"/>
    <mergeCell ref="V18:W19"/>
    <mergeCell ref="X18:Y19"/>
    <mergeCell ref="AO14:AT21"/>
    <mergeCell ref="J16:K17"/>
    <mergeCell ref="L16:M17"/>
    <mergeCell ref="N16:O17"/>
    <mergeCell ref="P16:Q17"/>
    <mergeCell ref="R16:S17"/>
    <mergeCell ref="T16:U17"/>
    <mergeCell ref="V16:W17"/>
    <mergeCell ref="X16:Y17"/>
    <mergeCell ref="Z14:AA15"/>
    <mergeCell ref="AB14:AC15"/>
    <mergeCell ref="AD14:AE15"/>
    <mergeCell ref="AF14:AG15"/>
    <mergeCell ref="AH14:AI15"/>
    <mergeCell ref="AJ14:AK15"/>
    <mergeCell ref="AB18:AC19"/>
    <mergeCell ref="AD18:AE19"/>
    <mergeCell ref="AF18:AG19"/>
    <mergeCell ref="AH18:AI19"/>
    <mergeCell ref="AJ18:AK19"/>
    <mergeCell ref="AL18:AM19"/>
    <mergeCell ref="AL16:AM17"/>
    <mergeCell ref="J18:K19"/>
    <mergeCell ref="L18:M19"/>
    <mergeCell ref="Z18:AA19"/>
    <mergeCell ref="Z16:AA17"/>
    <mergeCell ref="AB16:AC17"/>
    <mergeCell ref="AD16:AE17"/>
    <mergeCell ref="AF16:AG17"/>
    <mergeCell ref="AH16:AI17"/>
    <mergeCell ref="AJ16:AK17"/>
    <mergeCell ref="AH20:AI21"/>
    <mergeCell ref="AJ20:AK21"/>
    <mergeCell ref="AL20:AM21"/>
    <mergeCell ref="E22:I29"/>
    <mergeCell ref="J22:K23"/>
    <mergeCell ref="L22:M23"/>
    <mergeCell ref="N22:O23"/>
    <mergeCell ref="P22:Q23"/>
    <mergeCell ref="R22:S23"/>
    <mergeCell ref="T22:U23"/>
    <mergeCell ref="V20:W21"/>
    <mergeCell ref="X20:Y21"/>
    <mergeCell ref="Z20:AA21"/>
    <mergeCell ref="AB20:AC21"/>
    <mergeCell ref="AD20:AE21"/>
    <mergeCell ref="AF20:AG21"/>
    <mergeCell ref="J20:K21"/>
    <mergeCell ref="L20:M21"/>
    <mergeCell ref="N20:O21"/>
    <mergeCell ref="P20:Q21"/>
    <mergeCell ref="R20:S21"/>
    <mergeCell ref="T20:U21"/>
    <mergeCell ref="AH22:AI23"/>
    <mergeCell ref="AJ22:AK23"/>
    <mergeCell ref="AL22:AM23"/>
    <mergeCell ref="X24:Y25"/>
    <mergeCell ref="AO22:AT29"/>
    <mergeCell ref="J24:K25"/>
    <mergeCell ref="L24:M25"/>
    <mergeCell ref="N24:O25"/>
    <mergeCell ref="P24:Q25"/>
    <mergeCell ref="R24:S25"/>
    <mergeCell ref="T24:U25"/>
    <mergeCell ref="V22:W23"/>
    <mergeCell ref="X22:Y23"/>
    <mergeCell ref="Z22:AA23"/>
    <mergeCell ref="AB22:AC23"/>
    <mergeCell ref="AD22:AE23"/>
    <mergeCell ref="AF22:AG23"/>
    <mergeCell ref="AH24:AI25"/>
    <mergeCell ref="AJ24:AK25"/>
    <mergeCell ref="AL24:AM25"/>
    <mergeCell ref="J26:K27"/>
    <mergeCell ref="L26:M27"/>
    <mergeCell ref="N26:O27"/>
    <mergeCell ref="P26:Q27"/>
    <mergeCell ref="R26:S27"/>
    <mergeCell ref="T26:U27"/>
    <mergeCell ref="V26:W27"/>
    <mergeCell ref="V24:W25"/>
    <mergeCell ref="Z24:AA25"/>
    <mergeCell ref="AB24:AC25"/>
    <mergeCell ref="AD24:AE25"/>
    <mergeCell ref="AF24:AG25"/>
    <mergeCell ref="AJ26:AK27"/>
    <mergeCell ref="AL26:AM27"/>
    <mergeCell ref="J28:K29"/>
    <mergeCell ref="L28:M29"/>
    <mergeCell ref="N28:O29"/>
    <mergeCell ref="P28:Q29"/>
    <mergeCell ref="R28:S29"/>
    <mergeCell ref="T28:U29"/>
    <mergeCell ref="V28:W29"/>
    <mergeCell ref="X28:Y29"/>
    <mergeCell ref="X26:Y27"/>
    <mergeCell ref="Z26:AA27"/>
    <mergeCell ref="AB26:AC27"/>
    <mergeCell ref="AD26:AE27"/>
    <mergeCell ref="AF26:AG27"/>
    <mergeCell ref="AH26:AI27"/>
    <mergeCell ref="AL28:AM29"/>
    <mergeCell ref="Z28:AA29"/>
    <mergeCell ref="AB28:AC29"/>
    <mergeCell ref="AD28:AE29"/>
    <mergeCell ref="E30:I37"/>
    <mergeCell ref="J30:K31"/>
    <mergeCell ref="L30:M31"/>
    <mergeCell ref="N30:O31"/>
    <mergeCell ref="P30:Q31"/>
    <mergeCell ref="R30:S31"/>
    <mergeCell ref="T30:U31"/>
    <mergeCell ref="V30:W31"/>
    <mergeCell ref="X30:Y31"/>
    <mergeCell ref="AF28:AG29"/>
    <mergeCell ref="AH28:AI29"/>
    <mergeCell ref="AJ28:AK29"/>
    <mergeCell ref="AL30:AM31"/>
    <mergeCell ref="AO30:AT37"/>
    <mergeCell ref="J32:K33"/>
    <mergeCell ref="L32:M33"/>
    <mergeCell ref="N32:O33"/>
    <mergeCell ref="P32:Q33"/>
    <mergeCell ref="R32:S33"/>
    <mergeCell ref="T32:U33"/>
    <mergeCell ref="V32:W33"/>
    <mergeCell ref="X32:Y33"/>
    <mergeCell ref="Z30:AA31"/>
    <mergeCell ref="AB30:AC31"/>
    <mergeCell ref="AD30:AE31"/>
    <mergeCell ref="AF30:AG31"/>
    <mergeCell ref="AH30:AI31"/>
    <mergeCell ref="AJ30:AK31"/>
    <mergeCell ref="AB34:AC35"/>
    <mergeCell ref="AD34:AE35"/>
    <mergeCell ref="AF34:AG35"/>
    <mergeCell ref="AH34:AI35"/>
    <mergeCell ref="AJ34:AK35"/>
    <mergeCell ref="AL34:AM35"/>
    <mergeCell ref="AL32:AM33"/>
    <mergeCell ref="J34:K35"/>
    <mergeCell ref="L34:M35"/>
    <mergeCell ref="N34:O35"/>
    <mergeCell ref="P34:Q35"/>
    <mergeCell ref="R34:S35"/>
    <mergeCell ref="T34:U35"/>
    <mergeCell ref="V34:W35"/>
    <mergeCell ref="X34:Y35"/>
    <mergeCell ref="Z34:AA35"/>
    <mergeCell ref="Z32:AA33"/>
    <mergeCell ref="AB32:AC33"/>
    <mergeCell ref="AD32:AE33"/>
    <mergeCell ref="AF32:AG33"/>
    <mergeCell ref="AH32:AI33"/>
    <mergeCell ref="AJ32:AK33"/>
    <mergeCell ref="AH36:AI37"/>
    <mergeCell ref="AJ36:AK37"/>
    <mergeCell ref="AL36:AM37"/>
    <mergeCell ref="E38:I45"/>
    <mergeCell ref="J38:K39"/>
    <mergeCell ref="L38:M39"/>
    <mergeCell ref="N38:O39"/>
    <mergeCell ref="P38:Q39"/>
    <mergeCell ref="R38:S39"/>
    <mergeCell ref="T38:U39"/>
    <mergeCell ref="V36:W37"/>
    <mergeCell ref="X36:Y37"/>
    <mergeCell ref="Z36:AA37"/>
    <mergeCell ref="AB36:AC37"/>
    <mergeCell ref="AD36:AE37"/>
    <mergeCell ref="AF36:AG37"/>
    <mergeCell ref="J36:K37"/>
    <mergeCell ref="L36:M37"/>
    <mergeCell ref="N36:O37"/>
    <mergeCell ref="P36:Q37"/>
    <mergeCell ref="R36:S37"/>
    <mergeCell ref="T36:U37"/>
    <mergeCell ref="AH38:AI39"/>
    <mergeCell ref="AJ38:AK39"/>
    <mergeCell ref="X40:Y41"/>
    <mergeCell ref="AL38:AM39"/>
    <mergeCell ref="J40:K41"/>
    <mergeCell ref="L40:M41"/>
    <mergeCell ref="N40:O41"/>
    <mergeCell ref="P40:Q41"/>
    <mergeCell ref="R40:S41"/>
    <mergeCell ref="T40:U41"/>
    <mergeCell ref="V40:W41"/>
    <mergeCell ref="V38:W39"/>
    <mergeCell ref="X38:Y39"/>
    <mergeCell ref="Z38:AA39"/>
    <mergeCell ref="AB38:AC39"/>
    <mergeCell ref="AD38:AE39"/>
    <mergeCell ref="AF38:AG39"/>
    <mergeCell ref="AJ40:AK41"/>
    <mergeCell ref="AL40:AM41"/>
    <mergeCell ref="Z40:AA41"/>
    <mergeCell ref="AB40:AC41"/>
    <mergeCell ref="AD40:AE41"/>
    <mergeCell ref="AF40:AG41"/>
    <mergeCell ref="AH40:AI41"/>
    <mergeCell ref="AL42:AM43"/>
    <mergeCell ref="J44:K45"/>
    <mergeCell ref="L44:M45"/>
    <mergeCell ref="N44:O45"/>
    <mergeCell ref="P44:Q45"/>
    <mergeCell ref="R44:S45"/>
    <mergeCell ref="T44:U45"/>
    <mergeCell ref="V44:W45"/>
    <mergeCell ref="X44:Y45"/>
    <mergeCell ref="Z44:AA45"/>
    <mergeCell ref="Z42:AA43"/>
    <mergeCell ref="AB42:AC43"/>
    <mergeCell ref="AD42:AE43"/>
    <mergeCell ref="AF42:AG43"/>
    <mergeCell ref="AH42:AI43"/>
    <mergeCell ref="AJ42:AK43"/>
    <mergeCell ref="J42:K43"/>
    <mergeCell ref="L42:M43"/>
    <mergeCell ref="N42:O43"/>
    <mergeCell ref="P42:Q43"/>
    <mergeCell ref="R42:S43"/>
    <mergeCell ref="T42:U43"/>
    <mergeCell ref="V42:W43"/>
    <mergeCell ref="X42:Y43"/>
    <mergeCell ref="J46:O51"/>
    <mergeCell ref="P46:U51"/>
    <mergeCell ref="V46:AA51"/>
    <mergeCell ref="AB46:AG51"/>
    <mergeCell ref="AH46:AM51"/>
    <mergeCell ref="AB44:AC45"/>
    <mergeCell ref="AD44:AE45"/>
    <mergeCell ref="AF44:AG45"/>
    <mergeCell ref="AH44:AI45"/>
    <mergeCell ref="AJ44:AK45"/>
    <mergeCell ref="AL44:AM4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
  <sheetViews>
    <sheetView workbookViewId="0">
      <selection activeCell="E1" sqref="E1:E2"/>
    </sheetView>
  </sheetViews>
  <sheetFormatPr baseColWidth="10" defaultRowHeight="14.4" x14ac:dyDescent="0.3"/>
  <cols>
    <col min="1" max="1" width="44.6640625" customWidth="1"/>
    <col min="2" max="2" width="33" customWidth="1"/>
    <col min="3" max="3" width="20.33203125" customWidth="1"/>
  </cols>
  <sheetData>
    <row r="1" spans="1:5" ht="15.6" thickTop="1" thickBot="1" x14ac:dyDescent="0.35">
      <c r="A1" s="354" t="s">
        <v>159</v>
      </c>
      <c r="B1" s="356" t="s">
        <v>160</v>
      </c>
      <c r="C1" s="358" t="s">
        <v>161</v>
      </c>
      <c r="D1" s="360" t="s">
        <v>162</v>
      </c>
      <c r="E1" s="360" t="s">
        <v>163</v>
      </c>
    </row>
    <row r="2" spans="1:5" ht="15.6" thickTop="1" thickBot="1" x14ac:dyDescent="0.35">
      <c r="A2" s="355"/>
      <c r="B2" s="357"/>
      <c r="C2" s="359"/>
      <c r="D2" s="360"/>
      <c r="E2" s="360"/>
    </row>
    <row r="3" spans="1:5" s="67" customFormat="1" ht="23.25" customHeight="1" thickTop="1" x14ac:dyDescent="0.3">
      <c r="A3" s="65" t="s">
        <v>164</v>
      </c>
      <c r="B3" s="65" t="s">
        <v>165</v>
      </c>
      <c r="C3" s="66" t="s">
        <v>166</v>
      </c>
      <c r="D3" s="66" t="s">
        <v>37</v>
      </c>
      <c r="E3" s="66" t="s">
        <v>12</v>
      </c>
    </row>
    <row r="4" spans="1:5" s="67" customFormat="1" ht="23.25" customHeight="1" x14ac:dyDescent="0.3">
      <c r="A4" s="65" t="s">
        <v>167</v>
      </c>
      <c r="B4" s="65" t="s">
        <v>168</v>
      </c>
      <c r="C4" s="66" t="s">
        <v>169</v>
      </c>
      <c r="D4" s="66" t="s">
        <v>38</v>
      </c>
      <c r="E4" s="66" t="s">
        <v>14</v>
      </c>
    </row>
    <row r="5" spans="1:5" s="67" customFormat="1" ht="23.25" customHeight="1" x14ac:dyDescent="0.3">
      <c r="A5" s="65" t="s">
        <v>170</v>
      </c>
      <c r="B5" s="65" t="s">
        <v>171</v>
      </c>
      <c r="E5" s="67" t="s">
        <v>13</v>
      </c>
    </row>
    <row r="6" spans="1:5" s="67" customFormat="1" ht="23.25" customHeight="1" x14ac:dyDescent="0.3">
      <c r="A6" s="65" t="s">
        <v>172</v>
      </c>
      <c r="B6" s="63" t="s">
        <v>173</v>
      </c>
    </row>
    <row r="7" spans="1:5" s="67" customFormat="1" ht="23.25" customHeight="1" x14ac:dyDescent="0.3">
      <c r="A7" s="65" t="s">
        <v>174</v>
      </c>
      <c r="B7" s="63" t="s">
        <v>175</v>
      </c>
    </row>
    <row r="8" spans="1:5" s="67" customFormat="1" ht="23.25" customHeight="1" x14ac:dyDescent="0.3">
      <c r="A8" s="65" t="s">
        <v>176</v>
      </c>
      <c r="B8" s="63" t="s">
        <v>177</v>
      </c>
    </row>
    <row r="9" spans="1:5" s="67" customFormat="1" ht="23.25" customHeight="1" x14ac:dyDescent="0.3">
      <c r="A9" s="65" t="s">
        <v>178</v>
      </c>
      <c r="B9" s="63" t="s">
        <v>179</v>
      </c>
    </row>
    <row r="10" spans="1:5" s="67" customFormat="1" ht="23.25" customHeight="1" x14ac:dyDescent="0.3">
      <c r="A10" s="65" t="s">
        <v>180</v>
      </c>
      <c r="B10" s="63" t="s">
        <v>181</v>
      </c>
    </row>
    <row r="11" spans="1:5" s="67" customFormat="1" ht="23.25" customHeight="1" x14ac:dyDescent="0.3">
      <c r="A11" s="65" t="s">
        <v>182</v>
      </c>
      <c r="B11" s="63" t="s">
        <v>183</v>
      </c>
    </row>
    <row r="12" spans="1:5" s="67" customFormat="1" ht="23.25" customHeight="1" x14ac:dyDescent="0.3">
      <c r="A12" s="65"/>
      <c r="B12" s="63" t="s">
        <v>184</v>
      </c>
    </row>
    <row r="13" spans="1:5" s="67" customFormat="1" ht="23.25" customHeight="1" x14ac:dyDescent="0.3">
      <c r="A13" s="65"/>
      <c r="B13" s="64" t="s">
        <v>185</v>
      </c>
    </row>
    <row r="14" spans="1:5" s="67" customFormat="1" ht="23.25" customHeight="1" x14ac:dyDescent="0.3">
      <c r="A14" s="65"/>
      <c r="B14" s="64" t="s">
        <v>186</v>
      </c>
    </row>
  </sheetData>
  <mergeCells count="5">
    <mergeCell ref="A1:A2"/>
    <mergeCell ref="B1:B2"/>
    <mergeCell ref="C1:C2"/>
    <mergeCell ref="D1:D2"/>
    <mergeCell ref="E1: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Mapa final</vt:lpstr>
      <vt:lpstr>Historial de cambios</vt:lpstr>
      <vt:lpstr>Clasificación del riesgo</vt:lpstr>
      <vt:lpstr>Tabla probabilidad</vt:lpstr>
      <vt:lpstr>Tabla Impacto</vt:lpstr>
      <vt:lpstr>Tabla Valoración controles</vt:lpstr>
      <vt:lpstr>Tratamiento</vt:lpstr>
      <vt:lpstr>Mapa de calor</vt:lpstr>
      <vt:lpstr>Hoja2</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Monica</cp:lastModifiedBy>
  <cp:lastPrinted>2020-05-13T01:12:22Z</cp:lastPrinted>
  <dcterms:created xsi:type="dcterms:W3CDTF">2020-03-24T23:12:47Z</dcterms:created>
  <dcterms:modified xsi:type="dcterms:W3CDTF">2024-02-02T13:59:11Z</dcterms:modified>
</cp:coreProperties>
</file>